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externalLinks/externalLink1.xml" ContentType="application/vnd.openxmlformats-officedocument.spreadsheetml.externalLink+xml"/>
  <Default Extension="gif" ContentType="image/gif"/>
  <Default Extension="jpg" ContentType="image/jpeg"/>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hidePivotFieldList="1" defaultThemeVersion="124226"/>
  <bookViews>
    <workbookView xWindow="600" yWindow="315" windowWidth="20700" windowHeight="8895" activeTab="0"/>
  </bookViews>
  <sheets>
    <sheet name="1. Table of Contents" sheetId="10" r:id="rId1"/>
    <sheet name="2. Summary Table &amp; Final Graphs" sheetId="16" r:id="rId2"/>
    <sheet name=" 3. Master Data " sheetId="5" r:id="rId3"/>
    <sheet name="4. 2011 Fuel saved table" sheetId="3" r:id="rId4"/>
    <sheet name="5. 2011 Fuel saved graph" sheetId="2" r:id="rId5"/>
    <sheet name="6. 2012 Fuel saved table" sheetId="6" r:id="rId6"/>
    <sheet name="7. 2012 Fuel saved graph " sheetId="8" r:id="rId7"/>
    <sheet name="8. 2011 v 2012 Fuel with Filter" sheetId="12" r:id="rId8"/>
    <sheet name="9. 2011 v 2012 MPG with Filter" sheetId="13" r:id="rId9"/>
    <sheet name="10. MPG by District" sheetId="11" r:id="rId10"/>
    <sheet name="11. MPG by Bus Type" sheetId="15" r:id="rId11"/>
  </sheets>
  <externalReferences>
    <externalReference r:id="rId18"/>
  </externalReferences>
  <definedNames>
    <definedName name="_xlnm._FilterDatabase" localSheetId="2" hidden="1">' 3. Master Data '!$A$10:$GL$167</definedName>
    <definedName name="_xlnm._FilterDatabase" localSheetId="9" hidden="1">'10. MPG by District'!$A$1:$I$158</definedName>
    <definedName name="_xlnm._FilterDatabase" localSheetId="3" hidden="1">'4. 2011 Fuel saved table'!$A$2:$F$159</definedName>
    <definedName name="_xlnm._FilterDatabase" localSheetId="5" hidden="1">'6. 2012 Fuel saved table'!$A$2:$F$160</definedName>
    <definedName name="_xlnm._FilterDatabase" localSheetId="6" hidden="1">'7. 2012 Fuel saved graph '!$A$1:$F$1</definedName>
    <definedName name="_xlnm._FilterDatabase" localSheetId="7" hidden="1">'8. 2011 v 2012 Fuel with Filter'!$A$1:$D$1</definedName>
  </definedNames>
  <calcPr calcId="145621"/>
  <pivotCaches>
    <pivotCache cacheId="8" r:id="rId12"/>
    <pivotCache cacheId="11" r:id="rId13"/>
    <pivotCache cacheId="10" r:id="rId14"/>
    <pivotCache cacheId="9" r:id="rId15"/>
  </pivotCaches>
</workbook>
</file>

<file path=xl/sharedStrings.xml><?xml version="1.0" encoding="utf-8"?>
<sst xmlns="http://schemas.openxmlformats.org/spreadsheetml/2006/main" count="1733" uniqueCount="395">
  <si>
    <t>KCFC Hybrid Bus Data</t>
  </si>
  <si>
    <t>2011 Year Totals</t>
  </si>
  <si>
    <t>Baseline</t>
  </si>
  <si>
    <t>Bus Type</t>
  </si>
  <si>
    <t>District/Type/Bus #</t>
  </si>
  <si>
    <t>Diesel MPG</t>
  </si>
  <si>
    <t>Hybrid avg mpg</t>
  </si>
  <si>
    <t>Hybrid drive mpg</t>
  </si>
  <si>
    <t>Miles Driven</t>
  </si>
  <si>
    <t>Brake Actuations</t>
  </si>
  <si>
    <t>Hybrid driven  mpg</t>
  </si>
  <si>
    <t>Gallons saved</t>
  </si>
  <si>
    <t>TB</t>
  </si>
  <si>
    <t>Allen -TB #21</t>
  </si>
  <si>
    <t>IC</t>
  </si>
  <si>
    <t>Bardstown Independent IC #6</t>
  </si>
  <si>
    <t>Barren IC #1</t>
  </si>
  <si>
    <t>Bath IC #1166</t>
  </si>
  <si>
    <t>Boone TB #294</t>
  </si>
  <si>
    <t>Boone TB #295</t>
  </si>
  <si>
    <t>BreathittTB #30</t>
  </si>
  <si>
    <t>BreathittTB #1</t>
  </si>
  <si>
    <t>BreathittTB #18</t>
  </si>
  <si>
    <t>BreathittTB #60</t>
  </si>
  <si>
    <t>BreathittTB #61</t>
  </si>
  <si>
    <t>BreathittTB #1060</t>
  </si>
  <si>
    <t>BreathittTB #1018</t>
  </si>
  <si>
    <t>BreathittTB #1061</t>
  </si>
  <si>
    <t>BreathittTB #1321</t>
  </si>
  <si>
    <t>BreathittTB #1324</t>
  </si>
  <si>
    <t>BreathittTB #1333</t>
  </si>
  <si>
    <t>BreathittTB #1336</t>
  </si>
  <si>
    <t>Burgin IC #2211</t>
  </si>
  <si>
    <t>Caldwell TB #1184</t>
  </si>
  <si>
    <t>Campbell TB #53</t>
  </si>
  <si>
    <t>Corbin IndependentTB #67</t>
  </si>
  <si>
    <t>Crittenden County IC #111</t>
  </si>
  <si>
    <t>Covington Independent TB #21</t>
  </si>
  <si>
    <t>Frankfort Independent TB #3</t>
  </si>
  <si>
    <t>Franklin County TB #147</t>
  </si>
  <si>
    <t>Harlan Independent IC #11</t>
  </si>
  <si>
    <t>Hart IC #64</t>
  </si>
  <si>
    <t>Jefferson TB #1137</t>
  </si>
  <si>
    <t>Jefferson TB #1138</t>
  </si>
  <si>
    <t>Jefferson TB #1139</t>
  </si>
  <si>
    <t>Jefferson TB #1140</t>
  </si>
  <si>
    <t>Jefferson TB #1141</t>
  </si>
  <si>
    <t>Jefferson TB #1142</t>
  </si>
  <si>
    <t>Jefferson TB #1143</t>
  </si>
  <si>
    <t>Jefferson TB #1144</t>
  </si>
  <si>
    <t>Jefferson TB #1145</t>
  </si>
  <si>
    <t>Jefferson TB #1146</t>
  </si>
  <si>
    <t>Jefferson TB #1147</t>
  </si>
  <si>
    <t>Jefferson TB #1148</t>
  </si>
  <si>
    <t>Jefferson TB #1149</t>
  </si>
  <si>
    <t>Jefferson TB #1150</t>
  </si>
  <si>
    <t>Jefferson TB #1151</t>
  </si>
  <si>
    <t>Jefferson TB #1152</t>
  </si>
  <si>
    <t>Jefferson IC #1136</t>
  </si>
  <si>
    <t>Jefferson IC #1135</t>
  </si>
  <si>
    <t>Jefferson IC #1134</t>
  </si>
  <si>
    <t>Jefferson IC #1133</t>
  </si>
  <si>
    <t>Jefferson IC #1132</t>
  </si>
  <si>
    <t>Jefferson IC #1131</t>
  </si>
  <si>
    <t>Jefferson IC #1130</t>
  </si>
  <si>
    <t>Jefferson IC #1129</t>
  </si>
  <si>
    <t>Jefferson IC #1128</t>
  </si>
  <si>
    <t>Jefferson IC #1127</t>
  </si>
  <si>
    <t>Jefferson IC #1126</t>
  </si>
  <si>
    <t>Jefferson IC #1125</t>
  </si>
  <si>
    <t>Jefferson IC #1124</t>
  </si>
  <si>
    <t>Jefferson IC #1123</t>
  </si>
  <si>
    <t>Jefferson IC #1122</t>
  </si>
  <si>
    <t>Jefferson IC #1121</t>
  </si>
  <si>
    <t>Kenton TB #89</t>
  </si>
  <si>
    <t>Kenton TB #91</t>
  </si>
  <si>
    <t>Kenton TB #90</t>
  </si>
  <si>
    <t>Kenton TB #92</t>
  </si>
  <si>
    <t>Kenton TB #94</t>
  </si>
  <si>
    <t>LaRue TB #133</t>
  </si>
  <si>
    <t>LaRue TB #134</t>
  </si>
  <si>
    <t>LaRue TB #135</t>
  </si>
  <si>
    <t>LaRue TB #136</t>
  </si>
  <si>
    <t>Madison TB #108</t>
  </si>
  <si>
    <t>Madison TB #109</t>
  </si>
  <si>
    <t>Madison TB #110</t>
  </si>
  <si>
    <t>Madison TB #111</t>
  </si>
  <si>
    <t>Marion TB #104</t>
  </si>
  <si>
    <t>Martin TB #1001</t>
  </si>
  <si>
    <t>McCreary IC #12</t>
  </si>
  <si>
    <t>Mercer IC #111</t>
  </si>
  <si>
    <t>Mercer IC #112</t>
  </si>
  <si>
    <t>Montgomery IC #2011</t>
  </si>
  <si>
    <t>Pike TB #396</t>
  </si>
  <si>
    <t>Pike TB #397</t>
  </si>
  <si>
    <t>Pike TB #398</t>
  </si>
  <si>
    <t>Pike TB #399</t>
  </si>
  <si>
    <t>Pike TB #400</t>
  </si>
  <si>
    <t>Pike TB #401</t>
  </si>
  <si>
    <t>Pike TB #407</t>
  </si>
  <si>
    <t>Pike TB #408</t>
  </si>
  <si>
    <t>Pike TB #409</t>
  </si>
  <si>
    <t>Pike TB #410</t>
  </si>
  <si>
    <t>Pike TB #411</t>
  </si>
  <si>
    <t>Pike TB #412</t>
  </si>
  <si>
    <t>Pike TB #413</t>
  </si>
  <si>
    <t>Pike TB #414</t>
  </si>
  <si>
    <t>Pike TB #415</t>
  </si>
  <si>
    <t>Pike TB #416</t>
  </si>
  <si>
    <t>Pike TB #417</t>
  </si>
  <si>
    <t>Pike TB #418</t>
  </si>
  <si>
    <t>Pike TB #419</t>
  </si>
  <si>
    <t>Pike TB #420</t>
  </si>
  <si>
    <t>Pike TB #421</t>
  </si>
  <si>
    <t>Pike TB #422</t>
  </si>
  <si>
    <t>Pike TB #424</t>
  </si>
  <si>
    <t>Pike TB #425</t>
  </si>
  <si>
    <t>Pike TB #426</t>
  </si>
  <si>
    <t>Pike TB #427</t>
  </si>
  <si>
    <t>Pike TB #428</t>
  </si>
  <si>
    <t>Pike TB #429</t>
  </si>
  <si>
    <t>Pike TB #430</t>
  </si>
  <si>
    <t>Pike TB #431</t>
  </si>
  <si>
    <t>Pike TB #432</t>
  </si>
  <si>
    <t>Pike TB #433</t>
  </si>
  <si>
    <t>Pike TB #434</t>
  </si>
  <si>
    <t>Pike TB #435</t>
  </si>
  <si>
    <t>Pike TB #436</t>
  </si>
  <si>
    <t>Pike TB #437</t>
  </si>
  <si>
    <t>Pike TB #438</t>
  </si>
  <si>
    <t>Simpson TB #910</t>
  </si>
  <si>
    <t>Todd TB #310</t>
  </si>
  <si>
    <t>Trigg TB #10</t>
  </si>
  <si>
    <t>Warren TB #1101</t>
  </si>
  <si>
    <t>Warren TB #1102</t>
  </si>
  <si>
    <t>Warren TB #1103</t>
  </si>
  <si>
    <t>Warren TB #1104</t>
  </si>
  <si>
    <t>Whitley TB #105</t>
  </si>
  <si>
    <t>Williamstown IndependentTB #30</t>
  </si>
  <si>
    <t>Williamstown IndependentTB #32</t>
  </si>
  <si>
    <t>Average hybrid avg mpg:</t>
  </si>
  <si>
    <t>Average hybrid drive mpg:</t>
  </si>
  <si>
    <t>Average baseline mpg:</t>
  </si>
  <si>
    <t>Total miles driven:</t>
  </si>
  <si>
    <t>Total Miles</t>
  </si>
  <si>
    <t>Average miles driven:</t>
  </si>
  <si>
    <t>Average brake actuation:</t>
  </si>
  <si>
    <t>Highest hybrid avg mpg:</t>
  </si>
  <si>
    <t>Highest Hybrid Avg MPG</t>
  </si>
  <si>
    <t>Lowest hybrid avg mpg:</t>
  </si>
  <si>
    <t>Lowest Hybrid Avg MPG</t>
  </si>
  <si>
    <t>Highest hybrid drive mpg:</t>
  </si>
  <si>
    <t>Lowest hybrid drive mpg:</t>
  </si>
  <si>
    <t>MPG</t>
  </si>
  <si>
    <t>%</t>
  </si>
  <si>
    <t>Bus</t>
  </si>
  <si>
    <t>Gallons Used</t>
  </si>
  <si>
    <t>Actual Fuel Used</t>
  </si>
  <si>
    <t>Fuel saved</t>
  </si>
  <si>
    <t>Total Gallons = (cum miles/baseline mpg)</t>
  </si>
  <si>
    <t>Barren IC  #3</t>
  </si>
  <si>
    <t>Bath IC #1268</t>
  </si>
  <si>
    <t>Bath IC #1269</t>
  </si>
  <si>
    <t>Bullitt IC #1212</t>
  </si>
  <si>
    <t>Bullitt IC #1248</t>
  </si>
  <si>
    <t>Bullitt IC #1259</t>
  </si>
  <si>
    <t>Bullitt IC #1289</t>
  </si>
  <si>
    <t>Bullitt IC #1290</t>
  </si>
  <si>
    <t xml:space="preserve">Campbell TB # </t>
  </si>
  <si>
    <t>Garrard TB #912</t>
  </si>
  <si>
    <t>Jefferson TB #1215</t>
  </si>
  <si>
    <t>Jefferson TB #1216</t>
  </si>
  <si>
    <t>Jefferson TB #1217</t>
  </si>
  <si>
    <t>Jefferson TB #1218</t>
  </si>
  <si>
    <t>Jefferson TB #1219</t>
  </si>
  <si>
    <t>Jefferson TB #1220</t>
  </si>
  <si>
    <t>Jefferson TB #1221</t>
  </si>
  <si>
    <t>Jefferson TB #1222</t>
  </si>
  <si>
    <t>Jefferson TB #1223</t>
  </si>
  <si>
    <t>Jefferson TB #1224</t>
  </si>
  <si>
    <t>Jefferson TB #1225</t>
  </si>
  <si>
    <t>Jefferson TB #1226</t>
  </si>
  <si>
    <t>Jefferson TB #1227</t>
  </si>
  <si>
    <t>Jefferson TB #1228</t>
  </si>
  <si>
    <t>Jefferson TB #1229</t>
  </si>
  <si>
    <t>Jefferson TB #1230</t>
  </si>
  <si>
    <t>Jefferson TB #1231</t>
  </si>
  <si>
    <t>Jefferson TB #1232</t>
  </si>
  <si>
    <t>Madison TB #112</t>
  </si>
  <si>
    <t>Madison TB #113</t>
  </si>
  <si>
    <t>Meade TB #230</t>
  </si>
  <si>
    <t>Total</t>
  </si>
  <si>
    <t>IC (International)</t>
  </si>
  <si>
    <t>TB (ThomasBuilt)</t>
  </si>
  <si>
    <t>Dollars Saved</t>
  </si>
  <si>
    <t>Number of Buses</t>
  </si>
  <si>
    <t>Fuel Saved</t>
  </si>
  <si>
    <t>No longer collecting</t>
  </si>
  <si>
    <t>Fuel Used</t>
  </si>
  <si>
    <t xml:space="preserve"> = actual movement of bus</t>
  </si>
  <si>
    <t xml:space="preserve">Hybrid drive </t>
  </si>
  <si>
    <t>Miles</t>
  </si>
  <si>
    <t xml:space="preserve"> = fuel used, including idle time</t>
  </si>
  <si>
    <t xml:space="preserve">Hybrid average  </t>
  </si>
  <si>
    <t xml:space="preserve">Average Hybrid MPG </t>
  </si>
  <si>
    <t>Average baseline mpg</t>
  </si>
  <si>
    <t>http://www.eia.gov/dnav/pet/pet_pri_gnd_dcus_r20_a.htm</t>
  </si>
  <si>
    <t>$/gallon reference</t>
  </si>
  <si>
    <t>Totals To Date</t>
  </si>
  <si>
    <t xml:space="preserve"> = Data anomaly (e.g. cumulative reset)</t>
  </si>
  <si>
    <t>Data point (bold)</t>
  </si>
  <si>
    <t>NO SCHOOL = NO DATA</t>
  </si>
  <si>
    <t xml:space="preserve"> = No Data Expected (in repair, etc.)</t>
  </si>
  <si>
    <t>Grey field</t>
  </si>
  <si>
    <t>2012 Totals</t>
  </si>
  <si>
    <t>2011 Totals</t>
  </si>
  <si>
    <t>KEY</t>
  </si>
  <si>
    <t>November 2012 Stats</t>
  </si>
  <si>
    <t>October 2012 Stats</t>
  </si>
  <si>
    <t>September 2012 Stats</t>
  </si>
  <si>
    <t>August 2012 Stats</t>
  </si>
  <si>
    <t>July 2012 Stats</t>
  </si>
  <si>
    <t>June 2012 Stats</t>
  </si>
  <si>
    <t>May 2012 Stats</t>
  </si>
  <si>
    <t>April 2012 Stats</t>
  </si>
  <si>
    <t>March 2012 Stats</t>
  </si>
  <si>
    <t>February 2012 Stats</t>
  </si>
  <si>
    <t>January 2012 Stats</t>
  </si>
  <si>
    <t>December 2011 Stats</t>
  </si>
  <si>
    <t>November 2011 Stats</t>
  </si>
  <si>
    <t>October 2011 Stats</t>
  </si>
  <si>
    <t>September 2011 Stats</t>
  </si>
  <si>
    <t>August 2011 Stats</t>
  </si>
  <si>
    <t>July 2011 Stats</t>
  </si>
  <si>
    <t>June 2011 Stats</t>
  </si>
  <si>
    <t>May 2011 Stats</t>
  </si>
  <si>
    <t>April 2011 Stats</t>
  </si>
  <si>
    <t>March 2011 Stats</t>
  </si>
  <si>
    <t>February 2011 Stats</t>
  </si>
  <si>
    <t>Actual Fuel Saved
Based on Sum of
Monthly Data</t>
  </si>
  <si>
    <t>Total Fuel Saved
Based on Cumulative Data</t>
  </si>
  <si>
    <t>Total Actual Gallons</t>
  </si>
  <si>
    <t>Total Cumulative Gallons</t>
  </si>
  <si>
    <t>Total Actual Miles</t>
  </si>
  <si>
    <t xml:space="preserve">
Total Cumulative Miles</t>
  </si>
  <si>
    <t> 9.48</t>
  </si>
  <si>
    <t> 526.57</t>
  </si>
  <si>
    <t>Check August and September 2012</t>
  </si>
  <si>
    <t>Cumulative was reset Oct 2012.</t>
  </si>
  <si>
    <t>Cumulative was reset Aug 2012.</t>
  </si>
  <si>
    <t>Cumulative was reset in Aug &amp; Sept 2012.</t>
  </si>
  <si>
    <t>Cumulative was reset Sept 2012.</t>
  </si>
  <si>
    <t>Cumulative was reset March 2012.</t>
  </si>
  <si>
    <t>Cumulative was reset April 2012.</t>
  </si>
  <si>
    <t>Early monthly missing; Dec 2011 reset</t>
  </si>
  <si>
    <t>Cumulative was reset Nov 2011.</t>
  </si>
  <si>
    <t>Cumulative was reset Jan 2012.</t>
  </si>
  <si>
    <t>Cumulative was reset Nov 2012.</t>
  </si>
  <si>
    <t>No data</t>
  </si>
  <si>
    <t>No data since April 2012</t>
  </si>
  <si>
    <t>Decrease in cumulative data in Jan 2012</t>
  </si>
  <si>
    <t>Cumulative total was reset Sept 2012.</t>
  </si>
  <si>
    <t>Fuel Saved (sum of months)</t>
  </si>
  <si>
    <t>Fuel Saved (cumulative)</t>
  </si>
  <si>
    <t>Comments</t>
  </si>
  <si>
    <t>Monthly Gallons</t>
  </si>
  <si>
    <t>Total Gallons</t>
  </si>
  <si>
    <t>Dollars Saved
($3.85/gallon)</t>
  </si>
  <si>
    <t>Sum of Reported
Monthly Gallons</t>
  </si>
  <si>
    <t xml:space="preserve">Sum of Reported 
Monthly Miles </t>
  </si>
  <si>
    <t xml:space="preserve">Average Drive MPG </t>
  </si>
  <si>
    <t>Dollars Saved
($3.90/gallon)</t>
  </si>
  <si>
    <t>Average 
Hybrid MPG</t>
  </si>
  <si>
    <t>Cumulative Gallons</t>
  </si>
  <si>
    <t>Cumulative Miles</t>
  </si>
  <si>
    <t>Gallons</t>
  </si>
  <si>
    <t>Dollars Saved
($3.80/gallon)</t>
  </si>
  <si>
    <t>Gallons 
(Sum of monthly data)</t>
  </si>
  <si>
    <t>Miles 
(Sum of monthly data)</t>
  </si>
  <si>
    <t>Fuel Saved based on
Sum of Reported Monthly Miles 
and Monthly Gallons</t>
  </si>
  <si>
    <t>Fuel Saved based on 
Cumulative Miles 
and Cumulative Gallons</t>
  </si>
  <si>
    <t>Sum of Reported
Monthly Gallons
(Through Dec 2012)</t>
  </si>
  <si>
    <t>Reported Cumulative
Gallons</t>
  </si>
  <si>
    <t>Sum of Reported 
Monthly Miles
(Through Dec 2012)</t>
  </si>
  <si>
    <t>Reported Cumulative
Miles</t>
  </si>
  <si>
    <t>February  2011 - Present</t>
  </si>
  <si>
    <t>(December 2012) Numerous buses have reset the tracking of cumulative totals such that the reported monthly cumulative total no longer represents the total cumulative miles or gallons since the bus was put in operation.  Therefore total fuel used, miles traveled, and fuel saved are now calculated from the sum of monthly reported figures and will no longer be calculated from the provided cumulative figures. To illustrate the discrepancy, below are side by side calculations using the provided cumulative figures versus the provided monthly figures. 
Please contact kycleanfuels@insightbb.com with any questions or concerns.</t>
  </si>
  <si>
    <t>Calculation Methodology 
Change</t>
  </si>
  <si>
    <t>Total to Date (See change in methodology at right)</t>
  </si>
  <si>
    <t>Please review your district's data and identify reporting errors to Melissa Howell at kycleanfuels@insightbb.com</t>
  </si>
  <si>
    <t>Instructions:  This is the Working Copy of the Master Spreadsheet. 
New data is automatically pulled over into New Monthly Data columns at far right.  
Do NOT remove or edit formulas in the New Monthly Data columns. 
Use Special Paste - "Paste Values" from New Monthly Data columns into correct new month.  Copy only this sheet into new workbook and save as Master for upload. Delete New Monthly Data columns, rename sheet, delete #N/As and delete these instruction before uploading.
Send full Master workbook to self and Melissa Howell each month as Backup.</t>
  </si>
  <si>
    <t xml:space="preserve">Total gallons </t>
  </si>
  <si>
    <t>% change</t>
  </si>
  <si>
    <t>Bardstown Independent</t>
  </si>
  <si>
    <t>Barren</t>
  </si>
  <si>
    <t>Bath</t>
  </si>
  <si>
    <t>Boone</t>
  </si>
  <si>
    <t>Breathitt</t>
  </si>
  <si>
    <t>Bullitt</t>
  </si>
  <si>
    <t>Burgin</t>
  </si>
  <si>
    <t>Caldwell</t>
  </si>
  <si>
    <t>Campbell</t>
  </si>
  <si>
    <t>Corbin Independent</t>
  </si>
  <si>
    <t xml:space="preserve">Crittenden </t>
  </si>
  <si>
    <t>Covington Independent</t>
  </si>
  <si>
    <t>Frankfort Independent</t>
  </si>
  <si>
    <t>Franklin</t>
  </si>
  <si>
    <t>Garrard</t>
  </si>
  <si>
    <t>Harlan Independent</t>
  </si>
  <si>
    <t>Hart</t>
  </si>
  <si>
    <t>Jefferson</t>
  </si>
  <si>
    <t>Kenton</t>
  </si>
  <si>
    <t>LaRue</t>
  </si>
  <si>
    <t>Madison</t>
  </si>
  <si>
    <t>Marion</t>
  </si>
  <si>
    <t>McCreary</t>
  </si>
  <si>
    <t>Meade</t>
  </si>
  <si>
    <t>Mercer</t>
  </si>
  <si>
    <t>Montogomery</t>
  </si>
  <si>
    <t>Pike</t>
  </si>
  <si>
    <t>Simpson</t>
  </si>
  <si>
    <t>Todd</t>
  </si>
  <si>
    <t>Trigg</t>
  </si>
  <si>
    <t>Warren</t>
  </si>
  <si>
    <t>Whitley</t>
  </si>
  <si>
    <t>Williamstown Independent</t>
  </si>
  <si>
    <t>Allen</t>
  </si>
  <si>
    <t>District</t>
  </si>
  <si>
    <t>2011 MPG</t>
  </si>
  <si>
    <t>2012 MPG</t>
  </si>
  <si>
    <t>Row Labels</t>
  </si>
  <si>
    <t>Grand Total</t>
  </si>
  <si>
    <t>Average of 2011 MPG</t>
  </si>
  <si>
    <t>Average of 2012 MPG</t>
  </si>
  <si>
    <t>Martin</t>
  </si>
  <si>
    <t>2012 Fuel Saved</t>
  </si>
  <si>
    <t>2011 Fuel Saved</t>
  </si>
  <si>
    <t>2011 Hybrid MPG</t>
  </si>
  <si>
    <t>2012 Hybrid MPG</t>
  </si>
  <si>
    <t>Fuel Saved 2011</t>
  </si>
  <si>
    <t>Fuel Saved 2012</t>
  </si>
  <si>
    <t>Type</t>
  </si>
  <si>
    <t>TOTAL</t>
  </si>
  <si>
    <t>Summary</t>
  </si>
  <si>
    <t>Average Hybrid MPG</t>
  </si>
  <si>
    <t>Gallons of Fuel Used</t>
  </si>
  <si>
    <t>Gallons of Fuel saved</t>
  </si>
  <si>
    <t>Miles Traveled</t>
  </si>
  <si>
    <t>Table of Contents</t>
  </si>
  <si>
    <t>Sheet 1</t>
  </si>
  <si>
    <t>Sheet 2</t>
  </si>
  <si>
    <t>Sheet 3</t>
  </si>
  <si>
    <t>Master Data File</t>
  </si>
  <si>
    <t>Sheet 4</t>
  </si>
  <si>
    <t>Sheet 5</t>
  </si>
  <si>
    <t>Sheet 6</t>
  </si>
  <si>
    <t>2012 Fuel saved data table</t>
  </si>
  <si>
    <t>Sheet 7</t>
  </si>
  <si>
    <t>Sheet 8</t>
  </si>
  <si>
    <t>Sheet 9</t>
  </si>
  <si>
    <t>Sheet 10</t>
  </si>
  <si>
    <t>Sheet 11</t>
  </si>
  <si>
    <t>Melissa Howell</t>
  </si>
  <si>
    <t>Executive Director</t>
  </si>
  <si>
    <t>Kentucky Clean Fuels Coalition</t>
  </si>
  <si>
    <t>mhowell@kentuckycleanfuels.org</t>
  </si>
  <si>
    <t>502.452.9152</t>
  </si>
  <si>
    <t>http://www.kentuckycleanfuels.org</t>
  </si>
  <si>
    <t>Summary Table &amp; Final Graphs</t>
  </si>
  <si>
    <t>http://www.kentuckycleanfuels.org/resources/hybridhorsepower-data.htm</t>
  </si>
  <si>
    <t>Graph #1</t>
  </si>
  <si>
    <t>Graph 2</t>
  </si>
  <si>
    <t>Graph 3</t>
  </si>
  <si>
    <t>Graph 3 -- 2011 % Fuel Savings and MPG</t>
  </si>
  <si>
    <t>Graph 4 -- 2012 % Fuel Savings and MPG</t>
  </si>
  <si>
    <t>Graph 1 -- 2011 v. 2012 Fuel Saved by Bus</t>
  </si>
  <si>
    <t>Graph 2 -- 2011 v. 2012 MPG by Bus</t>
  </si>
  <si>
    <t>Graph 4</t>
  </si>
  <si>
    <t>Graph 5</t>
  </si>
  <si>
    <t>Graph 6</t>
  </si>
  <si>
    <t>Graph 6 -- 2011 v. 2012 MPG by Bus Type</t>
  </si>
  <si>
    <t xml:space="preserve">This file contains graphs summarizing data provided to the Kentucky Clean Fuels Coalition (KCFC) as part of the Hybrid Horsespower for Kentucky Schools Project. Beginning in February 2011 miles and fuel usage data have been reported to KCFC by participating school districts on a monthly basis. An up-to-date data file is accessible online at: </t>
  </si>
  <si>
    <t>Sheets 3-11 contain the data tables and formulas used to create the graphs on Sheet 2.</t>
  </si>
  <si>
    <t>Graph 5 -- 2011 v. 2012 Average MPG by District</t>
  </si>
  <si>
    <t>2011 Fuel saved data table</t>
  </si>
  <si>
    <t xml:space="preserve">2011 Fuel saved graph (Graph 1) </t>
  </si>
  <si>
    <t>2012 Fuel saved graph (Graph 2)</t>
  </si>
  <si>
    <t>MPG by District (Graph 5)</t>
  </si>
  <si>
    <t>MPG by Bus Type (Graph 6)</t>
  </si>
  <si>
    <t>Bus Type count</t>
  </si>
  <si>
    <t>Exclude</t>
  </si>
  <si>
    <t>155 Buses</t>
  </si>
  <si>
    <t>121 Buses</t>
  </si>
  <si>
    <t>2011 v. 2012 Fuel Saved Graph WITH FILTER -- (Graph 3)</t>
  </si>
  <si>
    <t>2011 v. 2012 MPG Graph WITH FILTER -- (Graph 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</si>
</sst>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m/d/yy\ h:mm\ AM/PM;@"/>
    <numFmt numFmtId="165" formatCode="_(* #,##0_);_(* \(#,##0\);_(* &quot;-&quot;??_);_(@_)"/>
    <numFmt numFmtId="166" formatCode="0.0"/>
    <numFmt numFmtId="167" formatCode="_(* #,##0.0_);_(* \(#,##0.0\);_(* &quot;-&quot;??_);_(@_)"/>
    <numFmt numFmtId="168" formatCode="_(&quot;$&quot;* #,##0_);_(&quot;$&quot;* \(#,##0\);_(&quot;$&quot;* &quot;-&quot;??_);_(@_)"/>
  </numFmts>
  <fonts count="38">
    <font>
      <sz val="10"/>
      <name val="Arial"/>
      <family val="2"/>
    </font>
    <font>
      <sz val="11"/>
      <color theme="1"/>
      <name val="Calibri"/>
      <family val="2"/>
      <scheme val="minor"/>
    </font>
    <font>
      <b/>
      <sz val="8"/>
      <name val="Arial"/>
      <family val="2"/>
    </font>
    <font>
      <sz val="8"/>
      <name val="Arial"/>
      <family val="2"/>
    </font>
    <font>
      <b/>
      <sz val="24"/>
      <name val="Arial"/>
      <family val="2"/>
    </font>
    <font>
      <sz val="24"/>
      <name val="Times New Roman"/>
      <family val="1"/>
    </font>
    <font>
      <sz val="12"/>
      <name val="Times New Roman"/>
      <family val="1"/>
    </font>
    <font>
      <b/>
      <sz val="14"/>
      <name val="Arial"/>
      <family val="2"/>
    </font>
    <font>
      <b/>
      <sz val="11"/>
      <name val="Arial"/>
      <family val="2"/>
    </font>
    <font>
      <b/>
      <sz val="15"/>
      <name val="Arial"/>
      <family val="2"/>
    </font>
    <font>
      <i/>
      <sz val="10"/>
      <name val="Arial"/>
      <family val="2"/>
    </font>
    <font>
      <b/>
      <sz val="10"/>
      <name val="Arial"/>
      <family val="2"/>
    </font>
    <font>
      <sz val="10"/>
      <color rgb="FF222222"/>
      <name val="Arial"/>
      <family val="2"/>
    </font>
    <font>
      <b/>
      <i/>
      <sz val="11"/>
      <name val="Arial"/>
      <family val="2"/>
    </font>
    <font>
      <sz val="11"/>
      <color indexed="8"/>
      <name val="Calibri"/>
      <family val="2"/>
    </font>
    <font>
      <sz val="10"/>
      <color theme="1"/>
      <name val="Arial"/>
      <family val="2"/>
    </font>
    <font>
      <sz val="10"/>
      <color theme="8" tint="-0.4999699890613556"/>
      <name val="Arial"/>
      <family val="2"/>
    </font>
    <font>
      <b/>
      <sz val="10"/>
      <color theme="1"/>
      <name val="Arial"/>
      <family val="2"/>
    </font>
    <font>
      <b/>
      <i/>
      <sz val="10"/>
      <name val="Arial"/>
      <family val="2"/>
    </font>
    <font>
      <sz val="10"/>
      <color rgb="FFFF0066"/>
      <name val="Arial"/>
      <family val="2"/>
    </font>
    <font>
      <b/>
      <sz val="10"/>
      <color theme="9" tint="-0.24997000396251678"/>
      <name val="Arial"/>
      <family val="2"/>
    </font>
    <font>
      <sz val="10"/>
      <color rgb="FFFF0000"/>
      <name val="Arial"/>
      <family val="2"/>
    </font>
    <font>
      <sz val="10"/>
      <color theme="9" tint="-0.24997000396251678"/>
      <name val="Arial"/>
      <family val="2"/>
    </font>
    <font>
      <sz val="10"/>
      <color rgb="FF8B814F"/>
      <name val="Arial"/>
      <family val="2"/>
    </font>
    <font>
      <sz val="10"/>
      <color rgb="FF33CC33"/>
      <name val="Arial"/>
      <family val="2"/>
    </font>
    <font>
      <b/>
      <sz val="15"/>
      <color theme="1"/>
      <name val="Arial"/>
      <family val="2"/>
    </font>
    <font>
      <sz val="12"/>
      <name val="Arial"/>
      <family val="2"/>
    </font>
    <font>
      <b/>
      <sz val="16"/>
      <name val="Arial"/>
      <family val="2"/>
    </font>
    <font>
      <b/>
      <sz val="10"/>
      <color rgb="FF0070C0"/>
      <name val="Arial"/>
      <family val="2"/>
    </font>
    <font>
      <sz val="18"/>
      <name val="Arial"/>
      <family val="2"/>
    </font>
    <font>
      <u val="single"/>
      <sz val="10"/>
      <color theme="10"/>
      <name val="Arial"/>
      <family val="2"/>
    </font>
    <font>
      <b/>
      <u val="single"/>
      <sz val="10"/>
      <color theme="10"/>
      <name val="Arial"/>
      <family val="2"/>
    </font>
    <font>
      <sz val="11"/>
      <name val="Calibri"/>
      <family val="2"/>
    </font>
    <font>
      <sz val="11"/>
      <color theme="1"/>
      <name val="Calibri"/>
      <family val="2"/>
    </font>
    <font>
      <sz val="10"/>
      <color theme="1"/>
      <name val="+mn-cs"/>
      <family val="2"/>
    </font>
    <font>
      <sz val="12"/>
      <name val="+mn-cs"/>
      <family val="2"/>
    </font>
    <font>
      <b/>
      <u val="single"/>
      <sz val="11"/>
      <color theme="1"/>
      <name val="Calibri"/>
      <family val="2"/>
    </font>
    <font>
      <sz val="10"/>
      <color theme="1"/>
      <name val="Arial"/>
      <family val="2"/>
      <scheme val="minor"/>
    </font>
  </fonts>
  <fills count="15">
    <fill>
      <patternFill/>
    </fill>
    <fill>
      <patternFill patternType="gray125"/>
    </fill>
    <fill>
      <patternFill patternType="solid">
        <fgColor indexed="4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0066"/>
        <bgColor indexed="64"/>
      </patternFill>
    </fill>
    <fill>
      <patternFill patternType="solid">
        <fgColor rgb="FFFFFF00"/>
        <bgColor indexed="64"/>
      </patternFill>
    </fill>
    <fill>
      <patternFill patternType="solid">
        <fgColor theme="9" tint="0.39998000860214233"/>
        <bgColor indexed="64"/>
      </patternFill>
    </fill>
    <fill>
      <patternFill patternType="solid">
        <fgColor theme="4" tint="0.7999799847602844"/>
        <bgColor indexed="64"/>
      </patternFill>
    </fill>
    <fill>
      <patternFill patternType="solid">
        <fgColor rgb="FFFFFF99"/>
        <bgColor indexed="64"/>
      </patternFill>
    </fill>
    <fill>
      <patternFill patternType="solid">
        <fgColor theme="7" tint="0.5999900102615356"/>
        <bgColor indexed="64"/>
      </patternFill>
    </fill>
    <fill>
      <patternFill patternType="solid">
        <fgColor rgb="FF00B050"/>
        <bgColor indexed="64"/>
      </patternFill>
    </fill>
    <fill>
      <patternFill patternType="solid">
        <fgColor theme="1"/>
        <bgColor indexed="64"/>
      </patternFill>
    </fill>
    <fill>
      <patternFill patternType="solid">
        <fgColor theme="8" tint="0.39998000860214233"/>
        <bgColor indexed="64"/>
      </patternFill>
    </fill>
  </fills>
  <borders count="52">
    <border>
      <left/>
      <right/>
      <top/>
      <bottom/>
      <diagonal/>
    </border>
    <border>
      <left/>
      <right/>
      <top/>
      <bottom style="medium"/>
    </border>
    <border>
      <left/>
      <right style="medium"/>
      <top/>
      <bottom style="medium"/>
    </border>
    <border>
      <left/>
      <right/>
      <top style="medium"/>
      <bottom/>
    </border>
    <border>
      <left/>
      <right style="hair">
        <color indexed="8"/>
      </right>
      <top/>
      <bottom style="medium"/>
    </border>
    <border>
      <left/>
      <right style="medium"/>
      <top/>
      <bottom/>
    </border>
    <border>
      <left style="medium"/>
      <right/>
      <top/>
      <bottom/>
    </border>
    <border>
      <left/>
      <right style="hair">
        <color indexed="8"/>
      </right>
      <top/>
      <bottom/>
    </border>
    <border>
      <left/>
      <right/>
      <top/>
      <bottom style="hair">
        <color indexed="8"/>
      </bottom>
    </border>
    <border>
      <left/>
      <right style="medium"/>
      <top/>
      <bottom style="hair">
        <color indexed="8"/>
      </bottom>
    </border>
    <border>
      <left/>
      <right style="hair">
        <color indexed="8"/>
      </right>
      <top/>
      <bottom style="hair">
        <color indexed="8"/>
      </bottom>
    </border>
    <border>
      <left/>
      <right/>
      <top style="medium"/>
      <bottom style="medium"/>
    </border>
    <border>
      <left/>
      <right style="medium"/>
      <top style="medium"/>
      <bottom style="medium"/>
    </border>
    <border>
      <left style="medium"/>
      <right/>
      <top style="medium"/>
      <bottom/>
    </border>
    <border>
      <left/>
      <right style="medium"/>
      <top style="medium"/>
      <bottom/>
    </border>
    <border>
      <left/>
      <right style="thin"/>
      <top/>
      <bottom/>
    </border>
    <border>
      <left/>
      <right/>
      <top/>
      <bottom style="thin"/>
    </border>
    <border>
      <left style="medium"/>
      <right/>
      <top style="medium"/>
      <bottom style="medium"/>
    </border>
    <border>
      <left style="medium"/>
      <right/>
      <top/>
      <bottom style="medium"/>
    </border>
    <border>
      <left style="medium"/>
      <right style="thin"/>
      <top/>
      <bottom/>
    </border>
    <border>
      <left style="medium"/>
      <right style="thin"/>
      <top/>
      <bottom style="medium"/>
    </border>
    <border>
      <left style="hair">
        <color indexed="8"/>
      </left>
      <right/>
      <top/>
      <bottom/>
    </border>
    <border>
      <left style="medium"/>
      <right style="thin"/>
      <top style="medium"/>
      <bottom/>
    </border>
    <border>
      <left style="medium"/>
      <right style="medium"/>
      <top/>
      <bottom style="medium"/>
    </border>
    <border>
      <left/>
      <right style="thin"/>
      <top/>
      <bottom style="thin"/>
    </border>
    <border>
      <left style="thin"/>
      <right/>
      <top/>
      <bottom style="thin"/>
    </border>
    <border>
      <left style="medium"/>
      <right/>
      <top/>
      <bottom style="hair">
        <color indexed="8"/>
      </bottom>
    </border>
    <border>
      <left style="medium"/>
      <right style="medium"/>
      <top/>
      <bottom/>
    </border>
    <border>
      <left/>
      <right style="thin"/>
      <top style="thin"/>
      <bottom/>
    </border>
    <border>
      <left style="thin"/>
      <right/>
      <top style="thin"/>
      <bottom/>
    </border>
    <border>
      <left/>
      <right style="hair">
        <color indexed="8"/>
      </right>
      <top style="medium"/>
      <bottom/>
    </border>
    <border>
      <left style="thin"/>
      <right/>
      <top/>
      <bottom style="medium"/>
    </border>
    <border>
      <left style="thin"/>
      <right/>
      <top/>
      <bottom/>
    </border>
    <border>
      <left/>
      <right style="medium"/>
      <top style="thin"/>
      <bottom/>
    </border>
    <border>
      <left/>
      <right/>
      <top style="thin"/>
      <bottom/>
    </border>
    <border>
      <left style="medium"/>
      <right/>
      <top style="thin"/>
      <bottom/>
    </border>
    <border>
      <left/>
      <right style="medium"/>
      <top style="thin"/>
      <bottom style="medium"/>
    </border>
    <border>
      <left/>
      <right/>
      <top style="thin"/>
      <bottom style="medium"/>
    </border>
    <border>
      <left style="medium"/>
      <right/>
      <top style="thin"/>
      <bottom style="medium"/>
    </border>
    <border>
      <left/>
      <right style="medium"/>
      <top style="thin"/>
      <bottom style="thin"/>
    </border>
    <border>
      <left/>
      <right/>
      <top style="thin"/>
      <bottom style="thin"/>
    </border>
    <border>
      <left style="medium"/>
      <right/>
      <top style="thin"/>
      <bottom style="thin"/>
    </border>
    <border>
      <left style="hair">
        <color indexed="8"/>
      </left>
      <right/>
      <top/>
      <bottom style="medium"/>
    </border>
    <border>
      <left style="medium"/>
      <right/>
      <top style="medium"/>
      <bottom style="thin"/>
    </border>
    <border>
      <left/>
      <right/>
      <top style="medium"/>
      <bottom style="thin"/>
    </border>
    <border>
      <left/>
      <right style="medium"/>
      <top style="medium"/>
      <bottom style="thin"/>
    </border>
    <border>
      <left style="thin"/>
      <right style="medium"/>
      <top/>
      <bottom/>
    </border>
    <border>
      <left style="thin"/>
      <right style="medium"/>
      <top/>
      <bottom style="thin"/>
    </border>
    <border>
      <left style="thin"/>
      <right style="medium"/>
      <top style="medium"/>
      <bottom/>
    </border>
    <border>
      <left style="thin"/>
      <right style="thin"/>
      <top/>
      <bottom/>
    </border>
    <border>
      <left style="thin"/>
      <right style="thin"/>
      <top/>
      <bottom style="thin"/>
    </border>
    <border>
      <left style="thin"/>
      <right style="medium"/>
      <top/>
      <bottom style="mediu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ill="0" applyBorder="0" applyAlignment="0" applyProtection="0"/>
    <xf numFmtId="43" fontId="1" fillId="0" borderId="0" applyFont="0" applyFill="0" applyBorder="0" applyAlignment="0" applyProtection="0"/>
    <xf numFmtId="0" fontId="14" fillId="0" borderId="0" applyFill="0" applyProtection="0">
      <alignment/>
    </xf>
    <xf numFmtId="0" fontId="1" fillId="0" borderId="0">
      <alignment/>
      <protection/>
    </xf>
    <xf numFmtId="0" fontId="1" fillId="0" borderId="0">
      <alignment/>
      <protection/>
    </xf>
    <xf numFmtId="0" fontId="14" fillId="0" borderId="0" applyFill="0" applyProtection="0">
      <alignment/>
    </xf>
    <xf numFmtId="0" fontId="14" fillId="0" borderId="0" applyFill="0" applyProtection="0">
      <alignment/>
    </xf>
    <xf numFmtId="9" fontId="0" fillId="0" borderId="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0"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applyFill="0" applyProtection="0">
      <alignment/>
    </xf>
    <xf numFmtId="0" fontId="14" fillId="0" borderId="0" applyFill="0" applyProtection="0">
      <alignment/>
    </xf>
    <xf numFmtId="0" fontId="14" fillId="0" borderId="0" applyFill="0" applyProtection="0">
      <alignment/>
    </xf>
    <xf numFmtId="0" fontId="14" fillId="0" borderId="0" applyFill="0" applyProtection="0">
      <alignment/>
    </xf>
    <xf numFmtId="0" fontId="30" fillId="0" borderId="0" applyNumberFormat="0" applyFill="0" applyBorder="0" applyAlignment="0" applyProtection="0"/>
  </cellStyleXfs>
  <cellXfs count="489">
    <xf numFmtId="0" fontId="0" fillId="0" borderId="0" xfId="0"/>
    <xf numFmtId="0" fontId="0" fillId="0" borderId="0" xfId="0" applyBorder="1"/>
    <xf numFmtId="43" fontId="0" fillId="0" borderId="0" xfId="20"/>
    <xf numFmtId="0" fontId="3" fillId="0" borderId="0" xfId="0" applyFont="1"/>
    <xf numFmtId="0" fontId="0" fillId="2" borderId="0" xfId="0" applyFill="1"/>
    <xf numFmtId="0" fontId="5" fillId="2" borderId="1" xfId="0" applyFont="1" applyFill="1" applyBorder="1" applyAlignment="1">
      <alignment wrapText="1"/>
    </xf>
    <xf numFmtId="0" fontId="5" fillId="2" borderId="2" xfId="0" applyFont="1" applyFill="1" applyBorder="1" applyAlignment="1">
      <alignment wrapText="1"/>
    </xf>
    <xf numFmtId="0" fontId="0" fillId="0" borderId="3" xfId="0" applyBorder="1"/>
    <xf numFmtId="164" fontId="0" fillId="0" borderId="3" xfId="0" applyNumberFormat="1" applyBorder="1" applyAlignment="1">
      <alignment horizontal="left"/>
    </xf>
    <xf numFmtId="0" fontId="8" fillId="0" borderId="3" xfId="0" applyFont="1" applyBorder="1" applyAlignment="1">
      <alignment horizontal="center"/>
    </xf>
    <xf numFmtId="0" fontId="10" fillId="0" borderId="0" xfId="0" applyFont="1" applyFill="1" applyBorder="1"/>
    <xf numFmtId="0" fontId="11" fillId="0" borderId="1" xfId="0" applyFont="1" applyBorder="1"/>
    <xf numFmtId="0" fontId="8" fillId="0" borderId="1" xfId="0" applyFont="1" applyBorder="1"/>
    <xf numFmtId="0" fontId="8" fillId="0" borderId="1" xfId="0" applyFont="1" applyBorder="1" applyAlignment="1">
      <alignment horizontal="center"/>
    </xf>
    <xf numFmtId="0" fontId="10" fillId="0" borderId="1" xfId="0" applyFont="1" applyBorder="1"/>
    <xf numFmtId="0" fontId="10" fillId="0" borderId="2" xfId="0" applyFont="1" applyBorder="1"/>
    <xf numFmtId="0" fontId="10" fillId="0" borderId="1" xfId="0" applyFont="1" applyFill="1" applyBorder="1"/>
    <xf numFmtId="0" fontId="10" fillId="0" borderId="4" xfId="0" applyFont="1" applyFill="1" applyBorder="1"/>
    <xf numFmtId="0" fontId="10" fillId="0" borderId="2" xfId="0" applyFont="1" applyFill="1" applyBorder="1"/>
    <xf numFmtId="0" fontId="0" fillId="0" borderId="1" xfId="0" applyBorder="1"/>
    <xf numFmtId="0" fontId="0" fillId="0" borderId="0" xfId="0" applyFill="1"/>
    <xf numFmtId="2" fontId="0" fillId="0" borderId="0" xfId="0" applyNumberFormat="1" applyFill="1" applyBorder="1"/>
    <xf numFmtId="0" fontId="0" fillId="0" borderId="0" xfId="0" applyFill="1" applyBorder="1"/>
    <xf numFmtId="0" fontId="0" fillId="0" borderId="5" xfId="0" applyFill="1" applyBorder="1"/>
    <xf numFmtId="165" fontId="0" fillId="0" borderId="5" xfId="20" applyNumberFormat="1" applyFill="1" applyBorder="1"/>
    <xf numFmtId="165" fontId="0" fillId="0" borderId="0" xfId="20" applyNumberFormat="1"/>
    <xf numFmtId="43" fontId="0" fillId="0" borderId="0" xfId="20" applyNumberFormat="1"/>
    <xf numFmtId="0" fontId="12" fillId="0" borderId="0" xfId="0" applyFont="1"/>
    <xf numFmtId="2" fontId="0" fillId="0" borderId="5" xfId="0" applyNumberFormat="1" applyBorder="1"/>
    <xf numFmtId="0" fontId="0" fillId="0" borderId="5" xfId="0" applyBorder="1"/>
    <xf numFmtId="0" fontId="0" fillId="0" borderId="6" xfId="0" applyFill="1" applyBorder="1"/>
    <xf numFmtId="2" fontId="0" fillId="0" borderId="0" xfId="0" applyNumberFormat="1" applyBorder="1"/>
    <xf numFmtId="2" fontId="0" fillId="0" borderId="0" xfId="0" applyNumberFormat="1"/>
    <xf numFmtId="2" fontId="0" fillId="0" borderId="7" xfId="0" applyNumberFormat="1" applyBorder="1"/>
    <xf numFmtId="0" fontId="0" fillId="0" borderId="8" xfId="0" applyBorder="1"/>
    <xf numFmtId="0" fontId="0" fillId="0" borderId="9" xfId="0" applyBorder="1"/>
    <xf numFmtId="0" fontId="0" fillId="0" borderId="10" xfId="0" applyBorder="1"/>
    <xf numFmtId="43" fontId="0" fillId="0" borderId="5" xfId="20" applyBorder="1"/>
    <xf numFmtId="2" fontId="0" fillId="0" borderId="8" xfId="0" applyNumberFormat="1" applyBorder="1"/>
    <xf numFmtId="2" fontId="0" fillId="0" borderId="10" xfId="0" applyNumberFormat="1" applyBorder="1"/>
    <xf numFmtId="0" fontId="0" fillId="0" borderId="11" xfId="0" applyBorder="1"/>
    <xf numFmtId="43" fontId="0" fillId="0" borderId="12" xfId="20" applyBorder="1"/>
    <xf numFmtId="0" fontId="0" fillId="0" borderId="13" xfId="0" applyBorder="1"/>
    <xf numFmtId="0" fontId="0" fillId="0" borderId="14" xfId="0" applyBorder="1"/>
    <xf numFmtId="0" fontId="0" fillId="0" borderId="0" xfId="0" applyNumberFormat="1"/>
    <xf numFmtId="0" fontId="0" fillId="0" borderId="5" xfId="0" applyNumberFormat="1" applyBorder="1"/>
    <xf numFmtId="43" fontId="0" fillId="0" borderId="0" xfId="20" applyBorder="1"/>
    <xf numFmtId="0" fontId="0" fillId="0" borderId="0" xfId="0" applyFont="1" applyBorder="1" applyAlignment="1">
      <alignment/>
    </xf>
    <xf numFmtId="2" fontId="0" fillId="0" borderId="0" xfId="0" applyNumberFormat="1" applyFont="1" applyBorder="1" applyAlignment="1">
      <alignment horizontal="right"/>
    </xf>
    <xf numFmtId="165" fontId="0" fillId="0" borderId="0" xfId="20" applyNumberFormat="1" applyBorder="1"/>
    <xf numFmtId="165" fontId="11" fillId="0" borderId="0" xfId="20" applyNumberFormat="1" applyFont="1" applyBorder="1"/>
    <xf numFmtId="165" fontId="0" fillId="0" borderId="0" xfId="20" applyNumberFormat="1" applyBorder="1" applyAlignment="1">
      <alignment horizontal="right"/>
    </xf>
    <xf numFmtId="165" fontId="0" fillId="0" borderId="7" xfId="20" applyNumberFormat="1" applyBorder="1"/>
    <xf numFmtId="0" fontId="0" fillId="0" borderId="2" xfId="0" applyBorder="1"/>
    <xf numFmtId="0" fontId="11" fillId="0" borderId="1" xfId="0" applyFont="1" applyBorder="1" applyAlignment="1">
      <alignment horizontal="right"/>
    </xf>
    <xf numFmtId="43" fontId="0" fillId="0" borderId="2" xfId="20" applyBorder="1"/>
    <xf numFmtId="0" fontId="0" fillId="0" borderId="15" xfId="0" applyBorder="1"/>
    <xf numFmtId="0" fontId="11" fillId="0" borderId="0" xfId="0" applyFont="1"/>
    <xf numFmtId="9" fontId="0" fillId="0" borderId="0" xfId="29" applyFont="1"/>
    <xf numFmtId="165" fontId="0" fillId="0" borderId="0" xfId="28" applyNumberFormat="1" applyFont="1"/>
    <xf numFmtId="1" fontId="0" fillId="0" borderId="0" xfId="0" applyNumberFormat="1"/>
    <xf numFmtId="0" fontId="11" fillId="0" borderId="16" xfId="0" applyFont="1" applyBorder="1"/>
    <xf numFmtId="165" fontId="11" fillId="0" borderId="16" xfId="28" applyNumberFormat="1" applyFont="1" applyBorder="1"/>
    <xf numFmtId="0" fontId="11" fillId="0" borderId="16" xfId="0" applyFont="1" applyBorder="1" applyAlignment="1">
      <alignment horizontal="center"/>
    </xf>
    <xf numFmtId="0" fontId="13" fillId="0" borderId="17" xfId="0" applyFont="1" applyBorder="1" applyAlignment="1">
      <alignment horizontal="center"/>
    </xf>
    <xf numFmtId="0" fontId="0" fillId="0" borderId="0" xfId="0" applyFont="1" applyBorder="1" applyAlignment="1">
      <alignment horizontal="right"/>
    </xf>
    <xf numFmtId="0" fontId="0" fillId="0" borderId="6" xfId="0" applyFont="1" applyBorder="1" applyAlignment="1">
      <alignment horizontal="right"/>
    </xf>
    <xf numFmtId="0" fontId="0" fillId="0" borderId="1" xfId="0" applyFont="1" applyBorder="1" applyAlignment="1">
      <alignment horizontal="right"/>
    </xf>
    <xf numFmtId="2" fontId="15" fillId="0" borderId="0" xfId="0" applyNumberFormat="1" applyFont="1" applyFill="1" applyBorder="1"/>
    <xf numFmtId="165" fontId="0" fillId="0" borderId="0" xfId="20" applyNumberFormat="1" applyFill="1" applyBorder="1"/>
    <xf numFmtId="165" fontId="0" fillId="3" borderId="0" xfId="20" applyNumberFormat="1" applyFill="1"/>
    <xf numFmtId="165" fontId="0" fillId="0" borderId="0" xfId="20" applyNumberFormat="1" applyFill="1"/>
    <xf numFmtId="165" fontId="0" fillId="3" borderId="0" xfId="20" applyNumberFormat="1" applyFill="1" applyBorder="1"/>
    <xf numFmtId="167" fontId="0" fillId="0" borderId="0" xfId="20" applyNumberFormat="1"/>
    <xf numFmtId="43" fontId="0" fillId="3" borderId="0" xfId="20" applyFill="1"/>
    <xf numFmtId="165" fontId="0" fillId="0" borderId="1" xfId="20" applyNumberFormat="1" applyBorder="1"/>
    <xf numFmtId="167" fontId="0" fillId="0" borderId="0" xfId="20" applyNumberFormat="1" applyBorder="1"/>
    <xf numFmtId="167" fontId="16" fillId="0" borderId="0" xfId="20" applyNumberFormat="1" applyFont="1" applyBorder="1"/>
    <xf numFmtId="165" fontId="16" fillId="0" borderId="0" xfId="20" applyNumberFormat="1" applyFont="1" applyBorder="1"/>
    <xf numFmtId="165" fontId="0" fillId="0" borderId="1" xfId="20" applyNumberFormat="1" applyFill="1" applyBorder="1"/>
    <xf numFmtId="165" fontId="0" fillId="0" borderId="2" xfId="20" applyNumberFormat="1" applyBorder="1"/>
    <xf numFmtId="167" fontId="0" fillId="0" borderId="1" xfId="20" applyNumberFormat="1" applyBorder="1"/>
    <xf numFmtId="165" fontId="0" fillId="0" borderId="1" xfId="20" applyNumberFormat="1" applyBorder="1" applyAlignment="1">
      <alignment horizontal="right"/>
    </xf>
    <xf numFmtId="165" fontId="0" fillId="0" borderId="18" xfId="20" applyNumberFormat="1" applyBorder="1"/>
    <xf numFmtId="165" fontId="16" fillId="0" borderId="2" xfId="20" applyNumberFormat="1" applyFont="1" applyBorder="1"/>
    <xf numFmtId="165" fontId="16" fillId="0" borderId="1" xfId="20" applyNumberFormat="1" applyFont="1" applyBorder="1"/>
    <xf numFmtId="165" fontId="16" fillId="0" borderId="18" xfId="20" applyNumberFormat="1" applyFont="1" applyBorder="1"/>
    <xf numFmtId="43" fontId="0" fillId="0" borderId="1" xfId="20" applyNumberFormat="1" applyBorder="1"/>
    <xf numFmtId="167" fontId="0" fillId="0" borderId="4" xfId="20" applyNumberFormat="1" applyBorder="1"/>
    <xf numFmtId="43" fontId="0" fillId="3" borderId="2" xfId="20" applyFill="1" applyBorder="1"/>
    <xf numFmtId="167" fontId="11" fillId="0" borderId="4" xfId="20" applyNumberFormat="1" applyFont="1" applyBorder="1"/>
    <xf numFmtId="166" fontId="11" fillId="0" borderId="18" xfId="0" applyNumberFormat="1" applyFont="1" applyBorder="1"/>
    <xf numFmtId="166" fontId="0" fillId="0" borderId="1" xfId="0" applyNumberFormat="1" applyBorder="1"/>
    <xf numFmtId="1" fontId="0" fillId="0" borderId="1" xfId="0" applyNumberFormat="1" applyBorder="1"/>
    <xf numFmtId="0" fontId="0" fillId="0" borderId="12" xfId="0" applyBorder="1"/>
    <xf numFmtId="0" fontId="11" fillId="0" borderId="11" xfId="0" applyFont="1" applyBorder="1"/>
    <xf numFmtId="0" fontId="11" fillId="0" borderId="17" xfId="0" applyFont="1" applyFill="1" applyBorder="1"/>
    <xf numFmtId="165" fontId="0" fillId="0" borderId="5" xfId="20" applyNumberFormat="1" applyBorder="1"/>
    <xf numFmtId="165" fontId="0" fillId="0" borderId="6" xfId="20" applyNumberFormat="1" applyBorder="1"/>
    <xf numFmtId="165" fontId="16" fillId="0" borderId="5" xfId="20" applyNumberFormat="1" applyFont="1" applyBorder="1"/>
    <xf numFmtId="165" fontId="16" fillId="0" borderId="6" xfId="20" applyNumberFormat="1" applyFont="1" applyBorder="1"/>
    <xf numFmtId="167" fontId="0" fillId="0" borderId="7" xfId="20" applyNumberFormat="1" applyBorder="1"/>
    <xf numFmtId="43" fontId="0" fillId="3" borderId="5" xfId="20" applyFill="1" applyBorder="1"/>
    <xf numFmtId="167" fontId="11" fillId="0" borderId="0" xfId="20" applyNumberFormat="1" applyFont="1" applyBorder="1"/>
    <xf numFmtId="0" fontId="11" fillId="0" borderId="0" xfId="0" applyFont="1" applyBorder="1" applyAlignment="1">
      <alignment horizontal="right"/>
    </xf>
    <xf numFmtId="166" fontId="11" fillId="0" borderId="6" xfId="0" applyNumberFormat="1" applyFont="1" applyBorder="1"/>
    <xf numFmtId="166" fontId="0" fillId="0" borderId="0" xfId="0" applyNumberFormat="1" applyBorder="1"/>
    <xf numFmtId="166" fontId="0" fillId="0" borderId="0" xfId="0" applyNumberFormat="1"/>
    <xf numFmtId="0" fontId="0" fillId="0" borderId="6" xfId="0" applyBorder="1"/>
    <xf numFmtId="168" fontId="11" fillId="0" borderId="2" xfId="30" applyNumberFormat="1" applyFont="1" applyFill="1" applyBorder="1"/>
    <xf numFmtId="167" fontId="11" fillId="0" borderId="18" xfId="20" applyNumberFormat="1" applyFont="1" applyBorder="1"/>
    <xf numFmtId="167" fontId="11" fillId="0" borderId="1" xfId="20" applyNumberFormat="1" applyFont="1" applyBorder="1"/>
    <xf numFmtId="165" fontId="11" fillId="0" borderId="5" xfId="20" applyNumberFormat="1" applyFont="1" applyFill="1" applyBorder="1"/>
    <xf numFmtId="167" fontId="11" fillId="0" borderId="6" xfId="20" applyNumberFormat="1" applyFont="1" applyBorder="1"/>
    <xf numFmtId="165" fontId="0" fillId="0" borderId="0" xfId="20" applyNumberFormat="1" applyFont="1" applyBorder="1"/>
    <xf numFmtId="0" fontId="8" fillId="0" borderId="0" xfId="0" applyFont="1" applyBorder="1" applyAlignment="1">
      <alignment vertical="center"/>
    </xf>
    <xf numFmtId="0" fontId="0" fillId="0" borderId="19" xfId="0" applyBorder="1"/>
    <xf numFmtId="0" fontId="0" fillId="0" borderId="20" xfId="0" applyBorder="1"/>
    <xf numFmtId="43" fontId="0" fillId="0" borderId="0" xfId="20" applyBorder="1" applyAlignment="1">
      <alignment horizontal="right"/>
    </xf>
    <xf numFmtId="165" fontId="0" fillId="0" borderId="21" xfId="20" applyNumberFormat="1" applyBorder="1" applyAlignment="1">
      <alignment horizontal="right"/>
    </xf>
    <xf numFmtId="43" fontId="0" fillId="0" borderId="21" xfId="20" applyBorder="1" applyAlignment="1">
      <alignment horizontal="right"/>
    </xf>
    <xf numFmtId="167" fontId="11" fillId="0" borderId="14" xfId="20" applyNumberFormat="1" applyFont="1" applyFill="1" applyBorder="1"/>
    <xf numFmtId="167" fontId="11" fillId="0" borderId="13" xfId="20" applyNumberFormat="1" applyFont="1" applyFill="1" applyBorder="1"/>
    <xf numFmtId="167" fontId="11" fillId="0" borderId="5" xfId="20" applyNumberFormat="1" applyFont="1" applyFill="1" applyBorder="1"/>
    <xf numFmtId="165" fontId="0" fillId="0" borderId="0" xfId="20" applyNumberFormat="1" applyFont="1" applyBorder="1" applyAlignment="1">
      <alignment horizontal="right"/>
    </xf>
    <xf numFmtId="166" fontId="0" fillId="0" borderId="0" xfId="0" applyNumberFormat="1" applyFont="1" applyBorder="1" applyAlignment="1">
      <alignment horizontal="right"/>
    </xf>
    <xf numFmtId="0" fontId="17" fillId="0" borderId="19" xfId="0" applyFont="1" applyBorder="1"/>
    <xf numFmtId="167" fontId="11" fillId="0" borderId="13" xfId="20" applyNumberFormat="1" applyFont="1" applyBorder="1"/>
    <xf numFmtId="0" fontId="0" fillId="3" borderId="22" xfId="0" applyFont="1" applyFill="1" applyBorder="1"/>
    <xf numFmtId="165" fontId="16" fillId="0" borderId="0" xfId="20" applyNumberFormat="1" applyFont="1" applyBorder="1" applyAlignment="1">
      <alignment horizontal="right"/>
    </xf>
    <xf numFmtId="43" fontId="11" fillId="0" borderId="5" xfId="20" applyFont="1" applyBorder="1"/>
    <xf numFmtId="165" fontId="11" fillId="0" borderId="0" xfId="0" applyNumberFormat="1" applyFont="1" applyBorder="1"/>
    <xf numFmtId="165" fontId="0" fillId="0" borderId="11" xfId="20" applyNumberFormat="1" applyBorder="1" applyAlignment="1">
      <alignment horizontal="center"/>
    </xf>
    <xf numFmtId="165" fontId="11" fillId="0" borderId="11" xfId="20" applyNumberFormat="1" applyFont="1" applyBorder="1" applyAlignment="1">
      <alignment horizontal="center"/>
    </xf>
    <xf numFmtId="165" fontId="11" fillId="0" borderId="11" xfId="20" applyNumberFormat="1" applyFont="1" applyFill="1" applyBorder="1" applyAlignment="1">
      <alignment horizontal="center"/>
    </xf>
    <xf numFmtId="165" fontId="11" fillId="3" borderId="0" xfId="20" applyNumberFormat="1" applyFont="1" applyFill="1" applyBorder="1" applyAlignment="1">
      <alignment horizontal="center"/>
    </xf>
    <xf numFmtId="165" fontId="0" fillId="0" borderId="12" xfId="20" applyNumberFormat="1" applyBorder="1" applyAlignment="1">
      <alignment horizontal="center"/>
    </xf>
    <xf numFmtId="43" fontId="0" fillId="0" borderId="11" xfId="20" applyBorder="1"/>
    <xf numFmtId="43" fontId="0" fillId="0" borderId="1" xfId="20" applyBorder="1"/>
    <xf numFmtId="0" fontId="0" fillId="0" borderId="18" xfId="0" applyBorder="1"/>
    <xf numFmtId="165" fontId="0" fillId="0" borderId="2" xfId="20" applyNumberFormat="1" applyFont="1" applyBorder="1" applyAlignment="1">
      <alignment horizontal="right" wrapText="1"/>
    </xf>
    <xf numFmtId="165" fontId="0" fillId="0" borderId="23" xfId="20" applyNumberFormat="1" applyFont="1" applyBorder="1" applyAlignment="1">
      <alignment horizontal="right" wrapText="1"/>
    </xf>
    <xf numFmtId="165" fontId="0" fillId="0" borderId="24" xfId="20" applyNumberFormat="1" applyFont="1" applyBorder="1" applyAlignment="1">
      <alignment horizontal="right"/>
    </xf>
    <xf numFmtId="165" fontId="0" fillId="0" borderId="25" xfId="20" applyNumberFormat="1" applyFont="1" applyBorder="1" applyAlignment="1">
      <alignment horizontal="right" wrapText="1"/>
    </xf>
    <xf numFmtId="165" fontId="0" fillId="0" borderId="10" xfId="20" applyNumberFormat="1" applyBorder="1"/>
    <xf numFmtId="165" fontId="0" fillId="0" borderId="8" xfId="20" applyNumberFormat="1" applyBorder="1"/>
    <xf numFmtId="0" fontId="0" fillId="0" borderId="26" xfId="0" applyBorder="1"/>
    <xf numFmtId="165" fontId="11" fillId="0" borderId="5" xfId="20" applyNumberFormat="1" applyFont="1" applyBorder="1"/>
    <xf numFmtId="165" fontId="11" fillId="0" borderId="27" xfId="20" applyNumberFormat="1" applyFont="1" applyBorder="1"/>
    <xf numFmtId="165" fontId="11" fillId="0" borderId="28" xfId="20" applyNumberFormat="1" applyFont="1" applyBorder="1"/>
    <xf numFmtId="165" fontId="11" fillId="0" borderId="29" xfId="20" applyNumberFormat="1" applyFont="1" applyFill="1" applyBorder="1"/>
    <xf numFmtId="165" fontId="11" fillId="0" borderId="29" xfId="20" applyNumberFormat="1" applyFont="1" applyBorder="1"/>
    <xf numFmtId="165" fontId="11" fillId="0" borderId="0" xfId="20" applyNumberFormat="1" applyFont="1" applyFill="1" applyAlignment="1">
      <alignment horizontal="right"/>
    </xf>
    <xf numFmtId="43" fontId="11" fillId="0" borderId="14" xfId="20" applyFont="1" applyFill="1" applyBorder="1"/>
    <xf numFmtId="43" fontId="11" fillId="0" borderId="3" xfId="20" applyFont="1" applyFill="1" applyBorder="1"/>
    <xf numFmtId="0" fontId="0" fillId="0" borderId="3" xfId="0" applyFill="1" applyBorder="1"/>
    <xf numFmtId="0" fontId="0" fillId="0" borderId="13" xfId="0" applyFill="1" applyBorder="1"/>
    <xf numFmtId="0" fontId="0" fillId="0" borderId="30" xfId="0" applyBorder="1"/>
    <xf numFmtId="165" fontId="0" fillId="0" borderId="2" xfId="20" applyNumberFormat="1" applyFill="1" applyBorder="1"/>
    <xf numFmtId="165" fontId="0" fillId="0" borderId="31" xfId="20" applyNumberFormat="1" applyFill="1" applyBorder="1"/>
    <xf numFmtId="165" fontId="0" fillId="0" borderId="15" xfId="20" applyNumberFormat="1" applyFill="1" applyBorder="1"/>
    <xf numFmtId="165" fontId="0" fillId="0" borderId="32" xfId="20" applyNumberFormat="1" applyFill="1" applyBorder="1"/>
    <xf numFmtId="168" fontId="0" fillId="3" borderId="0" xfId="30" applyNumberFormat="1" applyFill="1" applyBorder="1"/>
    <xf numFmtId="168" fontId="0" fillId="0" borderId="2" xfId="30" applyNumberFormat="1" applyFill="1" applyBorder="1"/>
    <xf numFmtId="167" fontId="0" fillId="0" borderId="1" xfId="20" applyNumberFormat="1" applyFill="1" applyBorder="1"/>
    <xf numFmtId="167" fontId="0" fillId="0" borderId="18" xfId="20" applyNumberFormat="1" applyFill="1" applyBorder="1"/>
    <xf numFmtId="0" fontId="3" fillId="3" borderId="0" xfId="0" applyFont="1" applyFill="1"/>
    <xf numFmtId="165" fontId="0" fillId="0" borderId="18" xfId="20" applyNumberFormat="1" applyFill="1" applyBorder="1"/>
    <xf numFmtId="165" fontId="0" fillId="3" borderId="2" xfId="20" applyNumberFormat="1" applyFill="1" applyBorder="1"/>
    <xf numFmtId="165" fontId="0" fillId="3" borderId="1" xfId="20" applyNumberFormat="1" applyFill="1" applyBorder="1"/>
    <xf numFmtId="165" fontId="0" fillId="3" borderId="18" xfId="20" applyNumberFormat="1" applyFill="1" applyBorder="1"/>
    <xf numFmtId="0" fontId="0" fillId="0" borderId="1" xfId="0" applyFill="1" applyBorder="1" applyProtection="1">
      <protection/>
    </xf>
    <xf numFmtId="167" fontId="0" fillId="0" borderId="18" xfId="20" applyNumberFormat="1" applyFill="1" applyBorder="1" applyAlignment="1">
      <alignment horizontal="right"/>
    </xf>
    <xf numFmtId="166" fontId="0" fillId="0" borderId="1" xfId="0" applyNumberFormat="1" applyFill="1" applyBorder="1"/>
    <xf numFmtId="166" fontId="0" fillId="0" borderId="18" xfId="0" applyNumberFormat="1" applyFill="1" applyBorder="1"/>
    <xf numFmtId="165" fontId="0" fillId="0" borderId="4" xfId="20" applyNumberFormat="1" applyFill="1" applyBorder="1"/>
    <xf numFmtId="0" fontId="0" fillId="0" borderId="2" xfId="0" applyFill="1" applyBorder="1"/>
    <xf numFmtId="0" fontId="0" fillId="0" borderId="1" xfId="0" applyFill="1" applyBorder="1"/>
    <xf numFmtId="0" fontId="0" fillId="0" borderId="18" xfId="0" applyFill="1" applyBorder="1"/>
    <xf numFmtId="0" fontId="0" fillId="0" borderId="16" xfId="0" applyFill="1" applyBorder="1"/>
    <xf numFmtId="2" fontId="0" fillId="0" borderId="16" xfId="0" applyNumberFormat="1" applyFill="1" applyBorder="1"/>
    <xf numFmtId="168" fontId="0" fillId="0" borderId="5" xfId="30" applyNumberFormat="1" applyFill="1" applyBorder="1"/>
    <xf numFmtId="167" fontId="0" fillId="0" borderId="0" xfId="20" applyNumberFormat="1" applyFill="1" applyBorder="1"/>
    <xf numFmtId="167" fontId="0" fillId="0" borderId="6" xfId="20" applyNumberFormat="1" applyFill="1" applyBorder="1"/>
    <xf numFmtId="165" fontId="0" fillId="0" borderId="6" xfId="20" applyNumberFormat="1" applyFill="1" applyBorder="1"/>
    <xf numFmtId="165" fontId="0" fillId="3" borderId="5" xfId="20" applyNumberFormat="1" applyFill="1" applyBorder="1"/>
    <xf numFmtId="165" fontId="0" fillId="3" borderId="6" xfId="20" applyNumberFormat="1" applyFill="1" applyBorder="1"/>
    <xf numFmtId="166" fontId="0" fillId="0" borderId="0" xfId="0" applyNumberFormat="1" applyFill="1" applyBorder="1"/>
    <xf numFmtId="166" fontId="0" fillId="0" borderId="6" xfId="0" applyNumberFormat="1" applyFill="1" applyBorder="1"/>
    <xf numFmtId="165" fontId="0" fillId="0" borderId="7" xfId="20" applyNumberFormat="1" applyFill="1" applyBorder="1"/>
    <xf numFmtId="167" fontId="0" fillId="3" borderId="0" xfId="20" applyNumberFormat="1" applyFill="1" applyBorder="1"/>
    <xf numFmtId="167" fontId="0" fillId="3" borderId="6" xfId="20" applyNumberFormat="1" applyFill="1" applyBorder="1"/>
    <xf numFmtId="167" fontId="0" fillId="0" borderId="0" xfId="20" applyNumberFormat="1" applyFont="1" applyFill="1" applyBorder="1"/>
    <xf numFmtId="0" fontId="0" fillId="3" borderId="5" xfId="0" applyFill="1" applyBorder="1"/>
    <xf numFmtId="0" fontId="0" fillId="3" borderId="0" xfId="0" applyFill="1" applyBorder="1"/>
    <xf numFmtId="0" fontId="0" fillId="3" borderId="6" xfId="0" applyFill="1" applyBorder="1"/>
    <xf numFmtId="165" fontId="0" fillId="0" borderId="0" xfId="20" applyNumberFormat="1" applyFont="1" applyFill="1" applyBorder="1"/>
    <xf numFmtId="165" fontId="11" fillId="0" borderId="0" xfId="20" applyNumberFormat="1" applyFont="1" applyFill="1" applyBorder="1"/>
    <xf numFmtId="165" fontId="0" fillId="4" borderId="5" xfId="20" applyNumberFormat="1" applyFill="1" applyBorder="1"/>
    <xf numFmtId="165" fontId="0" fillId="4" borderId="0" xfId="20" applyNumberFormat="1" applyFill="1" applyBorder="1"/>
    <xf numFmtId="166" fontId="0" fillId="4" borderId="0" xfId="0" applyNumberFormat="1" applyFill="1" applyBorder="1"/>
    <xf numFmtId="166" fontId="0" fillId="4" borderId="6" xfId="0" applyNumberFormat="1" applyFill="1" applyBorder="1"/>
    <xf numFmtId="2" fontId="0" fillId="5" borderId="0" xfId="0" applyNumberFormat="1" applyFill="1" applyBorder="1"/>
    <xf numFmtId="165" fontId="17" fillId="0" borderId="5" xfId="20" applyNumberFormat="1" applyFont="1" applyFill="1" applyBorder="1"/>
    <xf numFmtId="165" fontId="17" fillId="0" borderId="0" xfId="20" applyNumberFormat="1" applyFont="1" applyFill="1" applyBorder="1"/>
    <xf numFmtId="165" fontId="0" fillId="0" borderId="0" xfId="20" applyNumberFormat="1" applyFont="1" applyFill="1" applyBorder="1"/>
    <xf numFmtId="165" fontId="19" fillId="0" borderId="5" xfId="20" applyNumberFormat="1" applyFont="1" applyFill="1" applyBorder="1"/>
    <xf numFmtId="165" fontId="19" fillId="0" borderId="0" xfId="20" applyNumberFormat="1" applyFont="1" applyFill="1" applyBorder="1"/>
    <xf numFmtId="166" fontId="0" fillId="3" borderId="0" xfId="0" applyNumberFormat="1" applyFill="1" applyBorder="1"/>
    <xf numFmtId="166" fontId="0" fillId="3" borderId="6" xfId="0" applyNumberFormat="1" applyFill="1" applyBorder="1"/>
    <xf numFmtId="165" fontId="0" fillId="3" borderId="7" xfId="20" applyNumberFormat="1" applyFill="1" applyBorder="1"/>
    <xf numFmtId="165" fontId="0" fillId="0" borderId="5" xfId="20" applyNumberFormat="1" applyFont="1" applyFill="1" applyBorder="1"/>
    <xf numFmtId="165" fontId="20" fillId="0" borderId="5" xfId="20" applyNumberFormat="1" applyFont="1" applyFill="1" applyBorder="1"/>
    <xf numFmtId="165" fontId="20" fillId="0" borderId="0" xfId="20" applyNumberFormat="1" applyFont="1" applyFill="1" applyBorder="1"/>
    <xf numFmtId="165" fontId="21" fillId="0" borderId="5" xfId="20" applyNumberFormat="1" applyFont="1" applyFill="1" applyBorder="1"/>
    <xf numFmtId="165" fontId="21" fillId="0" borderId="0" xfId="20" applyNumberFormat="1" applyFont="1" applyFill="1" applyBorder="1"/>
    <xf numFmtId="165" fontId="0" fillId="0" borderId="5" xfId="20" applyNumberFormat="1" applyFont="1" applyFill="1" applyBorder="1"/>
    <xf numFmtId="167" fontId="11" fillId="0" borderId="0" xfId="20" applyNumberFormat="1" applyFont="1" applyFill="1" applyBorder="1"/>
    <xf numFmtId="167" fontId="0" fillId="0" borderId="0" xfId="31" applyNumberFormat="1" applyFont="1" applyFill="1" applyBorder="1"/>
    <xf numFmtId="167" fontId="0" fillId="0" borderId="6" xfId="31" applyNumberFormat="1" applyFont="1" applyFill="1" applyBorder="1"/>
    <xf numFmtId="165" fontId="15" fillId="0" borderId="0" xfId="20" applyNumberFormat="1" applyFont="1" applyFill="1" applyBorder="1"/>
    <xf numFmtId="2" fontId="0" fillId="0" borderId="6" xfId="0" applyNumberFormat="1" applyFill="1" applyBorder="1"/>
    <xf numFmtId="1" fontId="12" fillId="0" borderId="0" xfId="0" applyNumberFormat="1" applyFont="1"/>
    <xf numFmtId="165" fontId="0" fillId="3" borderId="5" xfId="20" applyNumberFormat="1" applyFill="1" applyBorder="1" applyProtection="1">
      <protection locked="0"/>
    </xf>
    <xf numFmtId="165" fontId="0" fillId="3" borderId="0" xfId="20" applyNumberFormat="1" applyFill="1" applyBorder="1" applyProtection="1">
      <protection locked="0"/>
    </xf>
    <xf numFmtId="165" fontId="0" fillId="0" borderId="5" xfId="20" applyNumberFormat="1" applyFill="1" applyBorder="1" applyProtection="1">
      <protection locked="0"/>
    </xf>
    <xf numFmtId="165" fontId="19" fillId="6" borderId="0" xfId="20" applyNumberFormat="1" applyFont="1" applyFill="1" applyBorder="1"/>
    <xf numFmtId="2" fontId="0" fillId="3" borderId="5" xfId="0" applyNumberFormat="1" applyFill="1" applyBorder="1"/>
    <xf numFmtId="2" fontId="0" fillId="3" borderId="0" xfId="0" applyNumberFormat="1" applyFill="1" applyBorder="1"/>
    <xf numFmtId="2" fontId="0" fillId="3" borderId="6" xfId="0" applyNumberFormat="1" applyFill="1" applyBorder="1"/>
    <xf numFmtId="165" fontId="0" fillId="0" borderId="0" xfId="31" applyNumberFormat="1" applyFont="1" applyFill="1" applyBorder="1"/>
    <xf numFmtId="165" fontId="22" fillId="0" borderId="0" xfId="20" applyNumberFormat="1" applyFont="1" applyFill="1" applyBorder="1"/>
    <xf numFmtId="165" fontId="0" fillId="0" borderId="0" xfId="20" applyNumberFormat="1" applyFill="1" applyBorder="1" applyProtection="1">
      <protection/>
    </xf>
    <xf numFmtId="165" fontId="23" fillId="0" borderId="0" xfId="20" applyNumberFormat="1" applyFont="1" applyFill="1" applyBorder="1" applyProtection="1">
      <protection/>
    </xf>
    <xf numFmtId="167" fontId="0" fillId="7" borderId="0" xfId="20" applyNumberFormat="1" applyFill="1" applyBorder="1"/>
    <xf numFmtId="165" fontId="24" fillId="0" borderId="5" xfId="20" applyNumberFormat="1" applyFont="1" applyFill="1" applyBorder="1"/>
    <xf numFmtId="165" fontId="24" fillId="0" borderId="0" xfId="20" applyNumberFormat="1" applyFont="1" applyFill="1" applyBorder="1"/>
    <xf numFmtId="165" fontId="0" fillId="0" borderId="5" xfId="31" applyNumberFormat="1" applyFont="1" applyFill="1" applyBorder="1"/>
    <xf numFmtId="165" fontId="17" fillId="5" borderId="0" xfId="20" applyNumberFormat="1" applyFont="1" applyFill="1" applyBorder="1"/>
    <xf numFmtId="166" fontId="0" fillId="3" borderId="0" xfId="20" applyNumberFormat="1" applyFill="1" applyBorder="1"/>
    <xf numFmtId="166" fontId="0" fillId="3" borderId="6" xfId="20" applyNumberFormat="1" applyFill="1" applyBorder="1"/>
    <xf numFmtId="167" fontId="0" fillId="3" borderId="5" xfId="20" applyNumberFormat="1" applyFill="1" applyBorder="1"/>
    <xf numFmtId="167" fontId="22" fillId="0" borderId="0" xfId="20" applyNumberFormat="1" applyFont="1" applyFill="1" applyBorder="1"/>
    <xf numFmtId="167" fontId="22" fillId="8" borderId="0" xfId="20" applyNumberFormat="1" applyFont="1" applyFill="1" applyBorder="1"/>
    <xf numFmtId="165" fontId="17" fillId="9" borderId="5" xfId="20" applyNumberFormat="1" applyFont="1" applyFill="1" applyBorder="1"/>
    <xf numFmtId="165" fontId="17" fillId="9" borderId="0" xfId="20" applyNumberFormat="1" applyFont="1" applyFill="1" applyBorder="1"/>
    <xf numFmtId="165" fontId="0" fillId="9" borderId="0" xfId="20" applyNumberFormat="1" applyFill="1" applyBorder="1"/>
    <xf numFmtId="167" fontId="0" fillId="9" borderId="0" xfId="20" applyNumberFormat="1" applyFill="1" applyBorder="1"/>
    <xf numFmtId="167" fontId="0" fillId="9" borderId="6" xfId="20" applyNumberFormat="1" applyFill="1" applyBorder="1"/>
    <xf numFmtId="167" fontId="20" fillId="0" borderId="0" xfId="20" applyNumberFormat="1" applyFont="1" applyFill="1" applyBorder="1"/>
    <xf numFmtId="167" fontId="0" fillId="0" borderId="0" xfId="20" applyNumberFormat="1" applyFont="1" applyFill="1" applyBorder="1"/>
    <xf numFmtId="165" fontId="0" fillId="0" borderId="33" xfId="20" applyNumberFormat="1" applyFill="1" applyBorder="1"/>
    <xf numFmtId="165" fontId="0" fillId="0" borderId="29" xfId="20" applyNumberFormat="1" applyFill="1" applyBorder="1"/>
    <xf numFmtId="167" fontId="0" fillId="0" borderId="34" xfId="20" applyNumberFormat="1" applyFont="1" applyFill="1" applyBorder="1"/>
    <xf numFmtId="165" fontId="0" fillId="0" borderId="34" xfId="20" applyNumberFormat="1" applyFill="1" applyBorder="1"/>
    <xf numFmtId="165" fontId="0" fillId="0" borderId="28" xfId="20" applyNumberFormat="1" applyFill="1" applyBorder="1"/>
    <xf numFmtId="167" fontId="0" fillId="0" borderId="34" xfId="20" applyNumberFormat="1" applyFill="1" applyBorder="1"/>
    <xf numFmtId="167" fontId="0" fillId="0" borderId="35" xfId="20" applyNumberFormat="1" applyFill="1" applyBorder="1"/>
    <xf numFmtId="165" fontId="0" fillId="0" borderId="14" xfId="20" applyNumberFormat="1" applyFill="1" applyBorder="1"/>
    <xf numFmtId="165" fontId="11" fillId="10" borderId="0" xfId="20" applyNumberFormat="1" applyFont="1" applyFill="1" applyBorder="1" applyAlignment="1">
      <alignment horizontal="center"/>
    </xf>
    <xf numFmtId="43" fontId="15" fillId="3" borderId="0" xfId="20" applyFont="1" applyFill="1" applyBorder="1" applyAlignment="1">
      <alignment wrapText="1"/>
    </xf>
    <xf numFmtId="43" fontId="15" fillId="11" borderId="14" xfId="20" applyFont="1" applyFill="1" applyBorder="1" applyAlignment="1">
      <alignment wrapText="1"/>
    </xf>
    <xf numFmtId="43" fontId="15" fillId="11" borderId="3" xfId="20" applyFont="1" applyFill="1" applyBorder="1"/>
    <xf numFmtId="43" fontId="15" fillId="11" borderId="3" xfId="20" applyFont="1" applyFill="1" applyBorder="1" applyAlignment="1">
      <alignment wrapText="1"/>
    </xf>
    <xf numFmtId="43" fontId="15" fillId="11" borderId="3" xfId="20" applyFont="1" applyFill="1" applyBorder="1" applyAlignment="1">
      <alignment horizontal="center" wrapText="1"/>
    </xf>
    <xf numFmtId="165" fontId="15" fillId="11" borderId="13" xfId="20" applyNumberFormat="1" applyFont="1" applyFill="1" applyBorder="1"/>
    <xf numFmtId="165" fontId="0" fillId="0" borderId="14" xfId="20" applyNumberFormat="1" applyFont="1" applyFill="1" applyBorder="1" applyAlignment="1">
      <alignment horizontal="center" wrapText="1"/>
    </xf>
    <xf numFmtId="165" fontId="0" fillId="0" borderId="3" xfId="20" applyNumberFormat="1" applyFont="1" applyFill="1" applyBorder="1" applyAlignment="1">
      <alignment horizontal="center" wrapText="1"/>
    </xf>
    <xf numFmtId="165" fontId="0" fillId="0" borderId="13" xfId="20" applyNumberFormat="1" applyFont="1" applyFill="1" applyBorder="1" applyAlignment="1">
      <alignment horizontal="center" wrapText="1"/>
    </xf>
    <xf numFmtId="165" fontId="0" fillId="0" borderId="36" xfId="20" applyNumberFormat="1" applyFill="1" applyBorder="1"/>
    <xf numFmtId="165" fontId="0" fillId="0" borderId="37" xfId="20" applyNumberFormat="1" applyFill="1" applyBorder="1"/>
    <xf numFmtId="167" fontId="0" fillId="0" borderId="37" xfId="20" applyNumberFormat="1" applyFill="1" applyBorder="1"/>
    <xf numFmtId="167" fontId="0" fillId="0" borderId="38" xfId="20" applyNumberFormat="1" applyFill="1" applyBorder="1"/>
    <xf numFmtId="165" fontId="0" fillId="0" borderId="39" xfId="20" applyNumberFormat="1" applyFill="1" applyBorder="1"/>
    <xf numFmtId="165" fontId="0" fillId="0" borderId="40" xfId="20" applyNumberFormat="1" applyFill="1" applyBorder="1"/>
    <xf numFmtId="167" fontId="0" fillId="0" borderId="40" xfId="20" applyNumberFormat="1" applyFill="1" applyBorder="1"/>
    <xf numFmtId="167" fontId="0" fillId="0" borderId="41" xfId="20" applyNumberFormat="1" applyFill="1" applyBorder="1"/>
    <xf numFmtId="43" fontId="0" fillId="0" borderId="40" xfId="20" applyFill="1" applyBorder="1"/>
    <xf numFmtId="43" fontId="0" fillId="0" borderId="41" xfId="20" applyFill="1" applyBorder="1"/>
    <xf numFmtId="43" fontId="0" fillId="0" borderId="1" xfId="20" applyFill="1" applyBorder="1"/>
    <xf numFmtId="43" fontId="0" fillId="0" borderId="18" xfId="20" applyFill="1" applyBorder="1"/>
    <xf numFmtId="0" fontId="10" fillId="0" borderId="18" xfId="0" applyFont="1" applyFill="1" applyBorder="1"/>
    <xf numFmtId="165" fontId="0" fillId="3" borderId="0" xfId="20" applyNumberFormat="1" applyFont="1" applyFill="1" applyBorder="1" applyAlignment="1">
      <alignment wrapText="1"/>
    </xf>
    <xf numFmtId="165" fontId="0" fillId="0" borderId="2" xfId="20" applyNumberFormat="1" applyFont="1" applyFill="1" applyBorder="1" applyAlignment="1">
      <alignment wrapText="1"/>
    </xf>
    <xf numFmtId="165" fontId="0" fillId="0" borderId="1" xfId="20" applyNumberFormat="1" applyFont="1" applyFill="1" applyBorder="1" applyAlignment="1">
      <alignment wrapText="1"/>
    </xf>
    <xf numFmtId="165" fontId="0" fillId="0" borderId="18" xfId="20" applyNumberFormat="1" applyFont="1" applyFill="1" applyBorder="1" applyAlignment="1">
      <alignment wrapText="1"/>
    </xf>
    <xf numFmtId="0" fontId="10" fillId="0" borderId="18" xfId="0" applyFont="1" applyBorder="1"/>
    <xf numFmtId="17" fontId="9" fillId="10" borderId="0" xfId="0" applyNumberFormat="1" applyFont="1" applyFill="1" applyBorder="1" applyAlignment="1">
      <alignment horizontal="left"/>
    </xf>
    <xf numFmtId="0" fontId="9" fillId="3" borderId="0" xfId="0" applyNumberFormat="1" applyFont="1" applyFill="1" applyBorder="1" applyAlignment="1">
      <alignment horizontal="center"/>
    </xf>
    <xf numFmtId="43" fontId="10" fillId="3" borderId="0" xfId="20" applyFont="1" applyFill="1" applyBorder="1"/>
    <xf numFmtId="43" fontId="10" fillId="0" borderId="12" xfId="20" applyFont="1" applyFill="1" applyBorder="1"/>
    <xf numFmtId="43" fontId="10" fillId="0" borderId="11" xfId="20" applyFont="1" applyFill="1" applyBorder="1"/>
    <xf numFmtId="0" fontId="10" fillId="0" borderId="11" xfId="0" applyFont="1" applyFill="1" applyBorder="1"/>
    <xf numFmtId="0" fontId="9" fillId="0" borderId="0" xfId="0" applyFont="1" applyFill="1" applyBorder="1" applyAlignment="1">
      <alignment horizontal="center"/>
    </xf>
    <xf numFmtId="165" fontId="0" fillId="12" borderId="2" xfId="20" applyNumberFormat="1" applyFill="1" applyBorder="1"/>
    <xf numFmtId="165" fontId="0" fillId="12" borderId="1" xfId="20" applyNumberFormat="1" applyFill="1" applyBorder="1"/>
    <xf numFmtId="165" fontId="0" fillId="12" borderId="18" xfId="20" applyNumberFormat="1" applyFill="1" applyBorder="1"/>
    <xf numFmtId="167" fontId="0" fillId="12" borderId="1" xfId="20" applyNumberFormat="1" applyFill="1" applyBorder="1"/>
    <xf numFmtId="43" fontId="0" fillId="12" borderId="1" xfId="20" applyFill="1" applyBorder="1"/>
    <xf numFmtId="43" fontId="0" fillId="12" borderId="1" xfId="20" applyFill="1" applyBorder="1" applyAlignment="1">
      <alignment horizontal="center" wrapText="1"/>
    </xf>
    <xf numFmtId="165" fontId="0" fillId="12" borderId="1" xfId="20" applyNumberFormat="1" applyFill="1" applyBorder="1" applyAlignment="1">
      <alignment horizontal="center" wrapText="1"/>
    </xf>
    <xf numFmtId="0" fontId="5" fillId="12" borderId="1" xfId="0" applyFont="1" applyFill="1" applyBorder="1" applyAlignment="1">
      <alignment horizontal="center" wrapText="1"/>
    </xf>
    <xf numFmtId="0" fontId="5" fillId="12" borderId="2" xfId="0" applyFont="1" applyFill="1" applyBorder="1" applyAlignment="1">
      <alignment wrapText="1"/>
    </xf>
    <xf numFmtId="0" fontId="5" fillId="12" borderId="1" xfId="0" applyFont="1" applyFill="1" applyBorder="1" applyAlignment="1">
      <alignment wrapText="1"/>
    </xf>
    <xf numFmtId="0" fontId="5" fillId="12" borderId="18" xfId="0" applyFont="1" applyFill="1" applyBorder="1" applyAlignment="1">
      <alignment wrapText="1"/>
    </xf>
    <xf numFmtId="43" fontId="0" fillId="3" borderId="0" xfId="20" applyFill="1" applyBorder="1"/>
    <xf numFmtId="43" fontId="0" fillId="2" borderId="2" xfId="20" applyFill="1" applyBorder="1"/>
    <xf numFmtId="43" fontId="0" fillId="2" borderId="1" xfId="20" applyFill="1" applyBorder="1"/>
    <xf numFmtId="0" fontId="5" fillId="2" borderId="18" xfId="0" applyFont="1" applyFill="1" applyBorder="1" applyAlignment="1">
      <alignment horizontal="center" wrapText="1"/>
    </xf>
    <xf numFmtId="0" fontId="5" fillId="0" borderId="0" xfId="0" applyFont="1" applyFill="1" applyBorder="1" applyAlignment="1">
      <alignment wrapText="1"/>
    </xf>
    <xf numFmtId="0" fontId="5" fillId="2" borderId="18" xfId="0" applyFont="1" applyFill="1" applyBorder="1" applyAlignment="1">
      <alignment wrapText="1"/>
    </xf>
    <xf numFmtId="0" fontId="0" fillId="2" borderId="1" xfId="0" applyFill="1" applyBorder="1"/>
    <xf numFmtId="165" fontId="0" fillId="12" borderId="14" xfId="20" applyNumberFormat="1" applyFill="1" applyBorder="1"/>
    <xf numFmtId="165" fontId="0" fillId="12" borderId="3" xfId="20" applyNumberFormat="1" applyFill="1" applyBorder="1"/>
    <xf numFmtId="165" fontId="0" fillId="12" borderId="13" xfId="20" applyNumberFormat="1" applyFill="1" applyBorder="1"/>
    <xf numFmtId="167" fontId="0" fillId="12" borderId="3" xfId="20" applyNumberFormat="1" applyFill="1" applyBorder="1"/>
    <xf numFmtId="43" fontId="0" fillId="12" borderId="3" xfId="20" applyFill="1" applyBorder="1"/>
    <xf numFmtId="43" fontId="0" fillId="12" borderId="3" xfId="20" applyFill="1" applyBorder="1" applyAlignment="1">
      <alignment horizontal="center" wrapText="1"/>
    </xf>
    <xf numFmtId="165" fontId="0" fillId="12" borderId="3" xfId="20" applyNumberFormat="1" applyFill="1" applyBorder="1" applyAlignment="1">
      <alignment horizontal="center" wrapText="1"/>
    </xf>
    <xf numFmtId="0" fontId="5" fillId="12" borderId="3" xfId="0" applyFont="1" applyFill="1" applyBorder="1" applyAlignment="1">
      <alignment horizontal="center" wrapText="1"/>
    </xf>
    <xf numFmtId="0" fontId="5" fillId="12" borderId="14" xfId="0" applyFont="1" applyFill="1" applyBorder="1" applyAlignment="1">
      <alignment wrapText="1"/>
    </xf>
    <xf numFmtId="0" fontId="5" fillId="12" borderId="3" xfId="0" applyFont="1" applyFill="1" applyBorder="1" applyAlignment="1">
      <alignment wrapText="1"/>
    </xf>
    <xf numFmtId="0" fontId="5" fillId="12" borderId="13" xfId="0" applyFont="1" applyFill="1" applyBorder="1" applyAlignment="1">
      <alignment wrapText="1"/>
    </xf>
    <xf numFmtId="43" fontId="0" fillId="2" borderId="14" xfId="20" applyFill="1" applyBorder="1"/>
    <xf numFmtId="43" fontId="0" fillId="2" borderId="3" xfId="20" applyFill="1" applyBorder="1"/>
    <xf numFmtId="0" fontId="0" fillId="2" borderId="3" xfId="0" applyFill="1" applyBorder="1"/>
    <xf numFmtId="0" fontId="5" fillId="2" borderId="13" xfId="0" applyFont="1" applyFill="1" applyBorder="1" applyAlignment="1">
      <alignment horizontal="center" wrapText="1"/>
    </xf>
    <xf numFmtId="0" fontId="5" fillId="2" borderId="14" xfId="0" applyFont="1" applyFill="1" applyBorder="1" applyAlignment="1">
      <alignment wrapText="1"/>
    </xf>
    <xf numFmtId="0" fontId="5" fillId="2" borderId="3" xfId="0" applyFont="1" applyFill="1" applyBorder="1" applyAlignment="1">
      <alignment wrapText="1"/>
    </xf>
    <xf numFmtId="0" fontId="5" fillId="2" borderId="13" xfId="0" applyFont="1" applyFill="1" applyBorder="1" applyAlignment="1">
      <alignment wrapText="1"/>
    </xf>
    <xf numFmtId="0" fontId="3" fillId="0" borderId="0" xfId="0" applyFont="1" applyFill="1" applyBorder="1"/>
    <xf numFmtId="0" fontId="3" fillId="0" borderId="0" xfId="0" applyFont="1" applyFill="1"/>
    <xf numFmtId="0" fontId="3" fillId="3" borderId="0" xfId="0" applyFont="1" applyFill="1" applyBorder="1"/>
    <xf numFmtId="0" fontId="0" fillId="0" borderId="0" xfId="0" applyFill="1" applyProtection="1">
      <protection/>
    </xf>
    <xf numFmtId="3" fontId="12" fillId="0" borderId="0" xfId="0" applyNumberFormat="1" applyFont="1"/>
    <xf numFmtId="165" fontId="28" fillId="0" borderId="0" xfId="20" applyNumberFormat="1" applyFont="1"/>
    <xf numFmtId="0" fontId="0" fillId="0" borderId="0" xfId="0" applyAlignment="1">
      <alignment horizontal="right"/>
    </xf>
    <xf numFmtId="0" fontId="0" fillId="0" borderId="0" xfId="0" applyAlignment="1">
      <alignment horizontal="left"/>
    </xf>
    <xf numFmtId="165" fontId="0" fillId="0" borderId="0" xfId="0" applyNumberFormat="1"/>
    <xf numFmtId="165" fontId="11" fillId="0" borderId="0" xfId="0" applyNumberFormat="1" applyFont="1"/>
    <xf numFmtId="2" fontId="11" fillId="0" borderId="0" xfId="0" applyNumberFormat="1" applyFont="1"/>
    <xf numFmtId="167" fontId="0" fillId="0" borderId="0" xfId="18" applyNumberFormat="1" applyFont="1"/>
    <xf numFmtId="0" fontId="0" fillId="0" borderId="0" xfId="0" applyFont="1"/>
    <xf numFmtId="0" fontId="0" fillId="0" borderId="0" xfId="0"/>
    <xf numFmtId="167" fontId="0" fillId="0" borderId="0" xfId="0" applyNumberFormat="1"/>
    <xf numFmtId="165" fontId="0" fillId="0" borderId="0" xfId="18" applyNumberFormat="1" applyFont="1"/>
    <xf numFmtId="165" fontId="11" fillId="0" borderId="0" xfId="18" applyNumberFormat="1" applyFont="1"/>
    <xf numFmtId="9" fontId="0" fillId="0" borderId="0" xfId="15" applyFont="1"/>
    <xf numFmtId="0" fontId="0" fillId="13" borderId="0" xfId="0" applyFill="1" applyAlignment="1">
      <alignment horizontal="left"/>
    </xf>
    <xf numFmtId="0" fontId="0" fillId="13" borderId="0" xfId="0" applyNumberFormat="1" applyFill="1"/>
    <xf numFmtId="166" fontId="11" fillId="0" borderId="0" xfId="0" applyNumberFormat="1" applyFont="1"/>
    <xf numFmtId="0" fontId="8" fillId="14" borderId="17" xfId="0" applyFont="1" applyFill="1" applyBorder="1"/>
    <xf numFmtId="0" fontId="8" fillId="14" borderId="11" xfId="0" applyFont="1" applyFill="1" applyBorder="1"/>
    <xf numFmtId="0" fontId="8" fillId="14" borderId="12" xfId="0" applyFont="1" applyFill="1" applyBorder="1"/>
    <xf numFmtId="2" fontId="0" fillId="0" borderId="3" xfId="0" applyNumberFormat="1" applyFill="1" applyBorder="1"/>
    <xf numFmtId="165" fontId="0" fillId="0" borderId="3" xfId="20" applyNumberFormat="1" applyFill="1" applyBorder="1"/>
    <xf numFmtId="167" fontId="0" fillId="0" borderId="14" xfId="20" applyNumberFormat="1" applyFill="1" applyBorder="1"/>
    <xf numFmtId="167" fontId="0" fillId="0" borderId="5" xfId="20" applyNumberFormat="1" applyFill="1" applyBorder="1"/>
    <xf numFmtId="0" fontId="11" fillId="0" borderId="17" xfId="0" applyFont="1" applyBorder="1"/>
    <xf numFmtId="0" fontId="11" fillId="0" borderId="12" xfId="0" applyFont="1" applyBorder="1"/>
    <xf numFmtId="2" fontId="0" fillId="0" borderId="1" xfId="0" applyNumberFormat="1" applyFill="1" applyBorder="1"/>
    <xf numFmtId="167" fontId="0" fillId="0" borderId="2" xfId="20" applyNumberFormat="1" applyFill="1" applyBorder="1"/>
    <xf numFmtId="165" fontId="11" fillId="0" borderId="17" xfId="0" applyNumberFormat="1" applyFont="1" applyBorder="1"/>
    <xf numFmtId="165" fontId="11" fillId="0" borderId="11" xfId="0" applyNumberFormat="1" applyFont="1" applyBorder="1"/>
    <xf numFmtId="167" fontId="11" fillId="0" borderId="12" xfId="0" applyNumberFormat="1" applyFont="1" applyBorder="1"/>
    <xf numFmtId="0" fontId="29" fillId="0" borderId="0" xfId="0" applyFont="1"/>
    <xf numFmtId="0" fontId="29" fillId="0" borderId="0" xfId="0" applyFont="1" applyAlignment="1">
      <alignment horizontal="left"/>
    </xf>
    <xf numFmtId="165" fontId="11" fillId="0" borderId="18" xfId="0" applyNumberFormat="1" applyFont="1" applyBorder="1"/>
    <xf numFmtId="165" fontId="11" fillId="0" borderId="1" xfId="0" applyNumberFormat="1" applyFont="1" applyBorder="1"/>
    <xf numFmtId="167" fontId="11" fillId="0" borderId="2" xfId="0" applyNumberFormat="1" applyFont="1" applyBorder="1"/>
    <xf numFmtId="0" fontId="11" fillId="5" borderId="0" xfId="0" applyFont="1" applyFill="1"/>
    <xf numFmtId="1" fontId="11" fillId="5" borderId="0" xfId="0" applyNumberFormat="1" applyFont="1" applyFill="1"/>
    <xf numFmtId="0" fontId="0" fillId="5" borderId="0" xfId="0" applyFill="1"/>
    <xf numFmtId="0" fontId="0" fillId="5" borderId="14" xfId="0" applyFill="1" applyBorder="1"/>
    <xf numFmtId="165" fontId="0" fillId="5" borderId="0" xfId="32" applyNumberFormat="1" applyFont="1" applyFill="1"/>
    <xf numFmtId="0" fontId="0" fillId="5" borderId="0" xfId="0" applyFill="1" applyBorder="1"/>
    <xf numFmtId="0" fontId="0" fillId="5" borderId="5" xfId="0" applyFill="1" applyBorder="1"/>
    <xf numFmtId="167" fontId="0" fillId="5" borderId="0" xfId="32" applyNumberFormat="1" applyFont="1" applyFill="1"/>
    <xf numFmtId="0" fontId="0" fillId="5" borderId="1" xfId="0" applyFill="1" applyBorder="1"/>
    <xf numFmtId="0" fontId="0" fillId="5" borderId="2" xfId="0" applyFill="1" applyBorder="1"/>
    <xf numFmtId="166" fontId="0" fillId="5" borderId="0" xfId="0" applyNumberFormat="1" applyFill="1"/>
    <xf numFmtId="167" fontId="0" fillId="5" borderId="0" xfId="18" applyNumberFormat="1" applyFont="1" applyFill="1"/>
    <xf numFmtId="0" fontId="0" fillId="5" borderId="3" xfId="0" applyFill="1" applyBorder="1"/>
    <xf numFmtId="0" fontId="30" fillId="0" borderId="0" xfId="37"/>
    <xf numFmtId="0" fontId="0" fillId="5" borderId="6" xfId="0" applyFill="1" applyBorder="1" applyAlignment="1">
      <alignment horizontal="left"/>
    </xf>
    <xf numFmtId="0" fontId="0" fillId="5" borderId="18" xfId="0" applyFill="1" applyBorder="1" applyAlignment="1">
      <alignment horizontal="left"/>
    </xf>
    <xf numFmtId="0" fontId="31" fillId="0" borderId="0" xfId="37" applyFont="1"/>
    <xf numFmtId="0" fontId="31" fillId="5" borderId="0" xfId="37" applyFont="1" applyFill="1"/>
    <xf numFmtId="0" fontId="0" fillId="5" borderId="0" xfId="0" applyFill="1" applyBorder="1" applyAlignment="1">
      <alignment horizontal="left"/>
    </xf>
    <xf numFmtId="0" fontId="0" fillId="5" borderId="13" xfId="0" applyFill="1" applyBorder="1" applyAlignment="1">
      <alignment horizontal="left"/>
    </xf>
    <xf numFmtId="1" fontId="11" fillId="0" borderId="0" xfId="0" applyNumberFormat="1" applyFont="1" applyFill="1" applyBorder="1"/>
    <xf numFmtId="2" fontId="11" fillId="0" borderId="0" xfId="0" applyNumberFormat="1" applyFont="1" applyFill="1" applyBorder="1"/>
    <xf numFmtId="0" fontId="11" fillId="5" borderId="17" xfId="0" applyFont="1" applyFill="1" applyBorder="1" applyAlignment="1">
      <alignment horizontal="center"/>
    </xf>
    <xf numFmtId="0" fontId="11" fillId="5" borderId="11" xfId="0" applyFont="1" applyFill="1" applyBorder="1" applyAlignment="1">
      <alignment horizontal="center"/>
    </xf>
    <xf numFmtId="0" fontId="11" fillId="5" borderId="12" xfId="0" applyFont="1" applyFill="1" applyBorder="1" applyAlignment="1">
      <alignment horizontal="center"/>
    </xf>
    <xf numFmtId="0" fontId="0" fillId="5" borderId="0" xfId="0" applyFill="1" applyAlignment="1">
      <alignment horizontal="left" wrapText="1"/>
    </xf>
    <xf numFmtId="0" fontId="0" fillId="0" borderId="0" xfId="0" applyFont="1" applyBorder="1" applyAlignment="1">
      <alignment horizontal="right"/>
    </xf>
    <xf numFmtId="0" fontId="0" fillId="0" borderId="21" xfId="0" applyFont="1" applyBorder="1" applyAlignment="1">
      <alignment horizontal="right"/>
    </xf>
    <xf numFmtId="165" fontId="0" fillId="0" borderId="21" xfId="20" applyNumberFormat="1" applyBorder="1" applyAlignment="1">
      <alignment horizontal="right"/>
    </xf>
    <xf numFmtId="0" fontId="0" fillId="0" borderId="1" xfId="0" applyFont="1" applyBorder="1" applyAlignment="1">
      <alignment horizontal="right"/>
    </xf>
    <xf numFmtId="0" fontId="0" fillId="0" borderId="42" xfId="0" applyFont="1" applyBorder="1" applyAlignment="1">
      <alignment horizontal="right"/>
    </xf>
    <xf numFmtId="165" fontId="0" fillId="0" borderId="42" xfId="20" applyNumberFormat="1" applyBorder="1" applyAlignment="1">
      <alignment horizontal="right"/>
    </xf>
    <xf numFmtId="0" fontId="0" fillId="0" borderId="6" xfId="0" applyFont="1" applyBorder="1" applyAlignment="1">
      <alignment horizontal="right"/>
    </xf>
    <xf numFmtId="0" fontId="0" fillId="0" borderId="18" xfId="0" applyFont="1" applyBorder="1" applyAlignment="1">
      <alignment horizontal="right"/>
    </xf>
    <xf numFmtId="0" fontId="11" fillId="0" borderId="17" xfId="0" applyFont="1" applyBorder="1" applyAlignment="1">
      <alignment horizontal="center"/>
    </xf>
    <xf numFmtId="0" fontId="11" fillId="0" borderId="11" xfId="0" applyFont="1" applyBorder="1" applyAlignment="1">
      <alignment horizontal="center"/>
    </xf>
    <xf numFmtId="165" fontId="11" fillId="0" borderId="17" xfId="20" applyNumberFormat="1" applyFont="1" applyFill="1" applyBorder="1" applyAlignment="1">
      <alignment horizontal="center"/>
    </xf>
    <xf numFmtId="165" fontId="11" fillId="0" borderId="12" xfId="20" applyNumberFormat="1" applyFont="1" applyFill="1" applyBorder="1" applyAlignment="1">
      <alignment horizontal="center"/>
    </xf>
    <xf numFmtId="165" fontId="11" fillId="0" borderId="18" xfId="20" applyNumberFormat="1" applyFont="1" applyFill="1" applyBorder="1" applyAlignment="1">
      <alignment horizontal="center"/>
    </xf>
    <xf numFmtId="165" fontId="11" fillId="0" borderId="2" xfId="20" applyNumberFormat="1" applyFont="1" applyFill="1" applyBorder="1" applyAlignment="1">
      <alignment horizontal="center"/>
    </xf>
    <xf numFmtId="0" fontId="18" fillId="0" borderId="17" xfId="0" applyFont="1" applyBorder="1" applyAlignment="1">
      <alignment horizontal="center"/>
    </xf>
    <xf numFmtId="0" fontId="18" fillId="0" borderId="11" xfId="0" applyFont="1" applyBorder="1" applyAlignment="1">
      <alignment horizontal="center"/>
    </xf>
    <xf numFmtId="165" fontId="10" fillId="0" borderId="11" xfId="20" applyNumberFormat="1" applyFont="1" applyBorder="1" applyAlignment="1">
      <alignment horizontal="center"/>
    </xf>
    <xf numFmtId="165" fontId="10" fillId="0" borderId="12" xfId="20" applyNumberFormat="1" applyFont="1" applyBorder="1" applyAlignment="1">
      <alignment horizontal="center"/>
    </xf>
    <xf numFmtId="165" fontId="11" fillId="0" borderId="17" xfId="20" applyNumberFormat="1" applyFont="1" applyBorder="1" applyAlignment="1">
      <alignment horizontal="center"/>
    </xf>
    <xf numFmtId="165" fontId="11" fillId="0" borderId="11" xfId="20" applyNumberFormat="1" applyFont="1" applyBorder="1" applyAlignment="1">
      <alignment horizontal="center"/>
    </xf>
    <xf numFmtId="165" fontId="11" fillId="0" borderId="12" xfId="20" applyNumberFormat="1" applyFont="1" applyBorder="1" applyAlignment="1">
      <alignment horizontal="center"/>
    </xf>
    <xf numFmtId="0" fontId="13" fillId="0" borderId="17"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8" fillId="0" borderId="12" xfId="0" applyFont="1" applyBorder="1" applyAlignment="1">
      <alignment horizontal="center"/>
    </xf>
    <xf numFmtId="0" fontId="2" fillId="7" borderId="0" xfId="0" applyFont="1" applyFill="1" applyAlignment="1">
      <alignment horizontal="left" wrapText="1"/>
    </xf>
    <xf numFmtId="0" fontId="2" fillId="7" borderId="1" xfId="0" applyFont="1" applyFill="1" applyBorder="1" applyAlignment="1">
      <alignment horizontal="left" wrapText="1"/>
    </xf>
    <xf numFmtId="0" fontId="4" fillId="2" borderId="13" xfId="0" applyFont="1" applyFill="1" applyBorder="1" applyAlignment="1">
      <alignment horizontal="left"/>
    </xf>
    <xf numFmtId="0" fontId="4" fillId="2" borderId="3" xfId="0" applyFont="1" applyFill="1" applyBorder="1" applyAlignment="1">
      <alignment horizontal="left"/>
    </xf>
    <xf numFmtId="0" fontId="4" fillId="2" borderId="18" xfId="0" applyFont="1" applyFill="1" applyBorder="1" applyAlignment="1">
      <alignment horizontal="left"/>
    </xf>
    <xf numFmtId="0" fontId="4" fillId="2" borderId="1" xfId="0" applyFont="1" applyFill="1" applyBorder="1" applyAlignment="1">
      <alignment horizontal="left"/>
    </xf>
    <xf numFmtId="0" fontId="25" fillId="11" borderId="13" xfId="0" applyFont="1" applyFill="1" applyBorder="1" applyAlignment="1">
      <alignment horizontal="center"/>
    </xf>
    <xf numFmtId="0" fontId="25" fillId="11" borderId="3" xfId="0" applyFont="1" applyFill="1" applyBorder="1" applyAlignment="1">
      <alignment horizontal="center"/>
    </xf>
    <xf numFmtId="0" fontId="25" fillId="11" borderId="14" xfId="0" applyFont="1" applyFill="1" applyBorder="1" applyAlignment="1">
      <alignment horizontal="center"/>
    </xf>
    <xf numFmtId="0" fontId="25" fillId="11" borderId="18" xfId="0" applyFont="1" applyFill="1" applyBorder="1" applyAlignment="1">
      <alignment horizontal="center"/>
    </xf>
    <xf numFmtId="0" fontId="25" fillId="11" borderId="1" xfId="0" applyFont="1" applyFill="1" applyBorder="1" applyAlignment="1">
      <alignment horizontal="center"/>
    </xf>
    <xf numFmtId="0" fontId="25" fillId="11" borderId="2" xfId="0" applyFont="1" applyFill="1" applyBorder="1" applyAlignment="1">
      <alignment horizontal="center"/>
    </xf>
    <xf numFmtId="17" fontId="9" fillId="0" borderId="17" xfId="0" applyNumberFormat="1"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17" fontId="9" fillId="0" borderId="11" xfId="0" applyNumberFormat="1" applyFont="1" applyBorder="1" applyAlignment="1">
      <alignment horizontal="center"/>
    </xf>
    <xf numFmtId="17" fontId="9" fillId="0" borderId="12" xfId="0" applyNumberFormat="1" applyFont="1" applyBorder="1" applyAlignment="1">
      <alignment horizontal="center"/>
    </xf>
    <xf numFmtId="17" fontId="9" fillId="0" borderId="13" xfId="0" applyNumberFormat="1" applyFont="1" applyBorder="1" applyAlignment="1">
      <alignment horizontal="center"/>
    </xf>
    <xf numFmtId="17" fontId="9" fillId="0" borderId="3" xfId="0" applyNumberFormat="1" applyFont="1" applyBorder="1" applyAlignment="1">
      <alignment horizontal="center"/>
    </xf>
    <xf numFmtId="17" fontId="9" fillId="0" borderId="14" xfId="0" applyNumberFormat="1" applyFont="1" applyBorder="1" applyAlignment="1">
      <alignment horizontal="center"/>
    </xf>
    <xf numFmtId="0" fontId="9" fillId="0" borderId="3" xfId="0" applyFont="1" applyBorder="1" applyAlignment="1">
      <alignment horizontal="center"/>
    </xf>
    <xf numFmtId="0" fontId="9" fillId="0" borderId="14" xfId="0" applyFont="1" applyBorder="1" applyAlignment="1">
      <alignment horizontal="center"/>
    </xf>
    <xf numFmtId="165" fontId="0" fillId="0" borderId="11" xfId="20" applyNumberFormat="1" applyBorder="1" applyAlignment="1">
      <alignment horizontal="center"/>
    </xf>
    <xf numFmtId="165" fontId="0" fillId="0" borderId="12" xfId="20" applyNumberFormat="1" applyBorder="1" applyAlignment="1">
      <alignment horizontal="center"/>
    </xf>
    <xf numFmtId="0" fontId="26" fillId="0" borderId="17" xfId="0" applyFont="1" applyFill="1" applyBorder="1" applyAlignment="1">
      <alignment horizontal="center"/>
    </xf>
    <xf numFmtId="0" fontId="26" fillId="0" borderId="11" xfId="0" applyFont="1" applyFill="1" applyBorder="1" applyAlignment="1">
      <alignment horizontal="center"/>
    </xf>
    <xf numFmtId="0" fontId="9" fillId="0" borderId="17" xfId="0" applyNumberFormat="1" applyFont="1" applyBorder="1" applyAlignment="1">
      <alignment horizontal="center"/>
    </xf>
    <xf numFmtId="0" fontId="9" fillId="0" borderId="11" xfId="0" applyNumberFormat="1" applyFont="1" applyBorder="1" applyAlignment="1">
      <alignment horizontal="center"/>
    </xf>
    <xf numFmtId="0" fontId="9" fillId="0" borderId="12" xfId="0" applyNumberFormat="1" applyFont="1" applyBorder="1" applyAlignment="1">
      <alignment horizontal="center"/>
    </xf>
    <xf numFmtId="0" fontId="25" fillId="11" borderId="17" xfId="0" applyFont="1" applyFill="1" applyBorder="1" applyAlignment="1">
      <alignment horizontal="center"/>
    </xf>
    <xf numFmtId="0" fontId="25" fillId="11" borderId="11" xfId="0" applyFont="1" applyFill="1" applyBorder="1" applyAlignment="1">
      <alignment horizontal="center"/>
    </xf>
    <xf numFmtId="0" fontId="25" fillId="11" borderId="12" xfId="0" applyFont="1" applyFill="1" applyBorder="1" applyAlignment="1">
      <alignment horizontal="center"/>
    </xf>
    <xf numFmtId="17" fontId="9" fillId="0" borderId="43" xfId="0" applyNumberFormat="1" applyFont="1" applyBorder="1" applyAlignment="1">
      <alignment horizontal="center"/>
    </xf>
    <xf numFmtId="17" fontId="9" fillId="0" borderId="44" xfId="0" applyNumberFormat="1" applyFont="1" applyBorder="1" applyAlignment="1">
      <alignment horizontal="center"/>
    </xf>
    <xf numFmtId="17" fontId="9" fillId="0" borderId="45" xfId="0" applyNumberFormat="1" applyFont="1" applyBorder="1" applyAlignment="1">
      <alignment horizontal="center"/>
    </xf>
    <xf numFmtId="165" fontId="11" fillId="10" borderId="46" xfId="20" applyNumberFormat="1" applyFont="1" applyFill="1" applyBorder="1" applyAlignment="1">
      <alignment horizontal="center" wrapText="1"/>
    </xf>
    <xf numFmtId="165" fontId="11" fillId="10" borderId="47" xfId="20" applyNumberFormat="1" applyFont="1" applyFill="1" applyBorder="1" applyAlignment="1">
      <alignment horizontal="center"/>
    </xf>
    <xf numFmtId="165" fontId="11" fillId="10" borderId="48" xfId="20" applyNumberFormat="1" applyFont="1" applyFill="1" applyBorder="1" applyAlignment="1">
      <alignment horizontal="center" wrapText="1"/>
    </xf>
    <xf numFmtId="165" fontId="11" fillId="10" borderId="46" xfId="20" applyNumberFormat="1" applyFont="1" applyFill="1" applyBorder="1" applyAlignment="1">
      <alignment horizontal="center"/>
    </xf>
    <xf numFmtId="0" fontId="27" fillId="10" borderId="13" xfId="0" applyFont="1" applyFill="1" applyBorder="1" applyAlignment="1">
      <alignment horizontal="center" wrapText="1"/>
    </xf>
    <xf numFmtId="0" fontId="27" fillId="10" borderId="3" xfId="0" applyFont="1" applyFill="1" applyBorder="1" applyAlignment="1">
      <alignment horizontal="center"/>
    </xf>
    <xf numFmtId="0" fontId="27" fillId="10" borderId="6" xfId="0" applyFont="1" applyFill="1" applyBorder="1" applyAlignment="1">
      <alignment horizontal="center"/>
    </xf>
    <xf numFmtId="0" fontId="27" fillId="10" borderId="0" xfId="0" applyFont="1" applyFill="1" applyBorder="1" applyAlignment="1">
      <alignment horizontal="center"/>
    </xf>
    <xf numFmtId="0" fontId="6" fillId="10" borderId="13"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7" fillId="2" borderId="1" xfId="0" applyFont="1" applyFill="1" applyBorder="1" applyAlignment="1">
      <alignment horizontal="center"/>
    </xf>
    <xf numFmtId="165" fontId="11" fillId="10" borderId="49" xfId="20" applyNumberFormat="1" applyFont="1" applyFill="1" applyBorder="1" applyAlignment="1">
      <alignment horizontal="center" wrapText="1"/>
    </xf>
    <xf numFmtId="165" fontId="11" fillId="10" borderId="50" xfId="20" applyNumberFormat="1" applyFont="1" applyFill="1" applyBorder="1" applyAlignment="1">
      <alignment horizontal="center"/>
    </xf>
    <xf numFmtId="0" fontId="11" fillId="0" borderId="12" xfId="0" applyFont="1" applyBorder="1" applyAlignment="1">
      <alignment horizontal="center"/>
    </xf>
    <xf numFmtId="0" fontId="0" fillId="5" borderId="0" xfId="0" applyFill="1" applyProtection="1">
      <protection locked="0"/>
    </xf>
    <xf numFmtId="0" fontId="11" fillId="5" borderId="13" xfId="0" applyFont="1" applyFill="1" applyBorder="1" applyAlignment="1" applyProtection="1">
      <alignment horizontal="center"/>
      <protection/>
    </xf>
    <xf numFmtId="0" fontId="11" fillId="5" borderId="3" xfId="0" applyFont="1" applyFill="1" applyBorder="1" applyAlignment="1" applyProtection="1">
      <alignment horizontal="center"/>
      <protection/>
    </xf>
    <xf numFmtId="0" fontId="11" fillId="5" borderId="14" xfId="0" applyFont="1" applyFill="1" applyBorder="1" applyAlignment="1" applyProtection="1">
      <alignment horizontal="center"/>
      <protection/>
    </xf>
    <xf numFmtId="0" fontId="11" fillId="5" borderId="17" xfId="0" applyFont="1" applyFill="1" applyBorder="1" applyProtection="1">
      <protection/>
    </xf>
    <xf numFmtId="0" fontId="11" fillId="5" borderId="11" xfId="0" applyFont="1" applyFill="1" applyBorder="1" applyAlignment="1" applyProtection="1">
      <alignment horizontal="center"/>
      <protection/>
    </xf>
    <xf numFmtId="0" fontId="11" fillId="5" borderId="12" xfId="0" applyFont="1" applyFill="1" applyBorder="1" applyAlignment="1" applyProtection="1">
      <alignment horizontal="center"/>
      <protection/>
    </xf>
    <xf numFmtId="0" fontId="11" fillId="5" borderId="6" xfId="0" applyFont="1" applyFill="1" applyBorder="1" applyProtection="1">
      <protection/>
    </xf>
    <xf numFmtId="165" fontId="0" fillId="5" borderId="32" xfId="32" applyNumberFormat="1" applyFont="1" applyFill="1" applyBorder="1" applyProtection="1">
      <protection/>
    </xf>
    <xf numFmtId="165" fontId="0" fillId="5" borderId="48" xfId="32" applyNumberFormat="1" applyFont="1" applyFill="1" applyBorder="1" applyProtection="1">
      <protection/>
    </xf>
    <xf numFmtId="165" fontId="0" fillId="5" borderId="32" xfId="18" applyNumberFormat="1" applyFont="1" applyFill="1" applyBorder="1" applyProtection="1">
      <protection/>
    </xf>
    <xf numFmtId="165" fontId="0" fillId="5" borderId="46" xfId="18" applyNumberFormat="1" applyFont="1" applyFill="1" applyBorder="1" applyProtection="1">
      <protection/>
    </xf>
    <xf numFmtId="0" fontId="11" fillId="5" borderId="18" xfId="0" applyFont="1" applyFill="1" applyBorder="1" applyProtection="1">
      <protection/>
    </xf>
    <xf numFmtId="166" fontId="0" fillId="5" borderId="31" xfId="0" applyNumberFormat="1" applyFill="1" applyBorder="1" applyProtection="1">
      <protection/>
    </xf>
    <xf numFmtId="166" fontId="0" fillId="5" borderId="51" xfId="0" applyNumberFormat="1" applyFill="1" applyBorder="1" applyProtection="1">
      <protection/>
    </xf>
  </cellXfs>
  <cellStyles count="24">
    <cellStyle name="Normal" xfId="0"/>
    <cellStyle name="Percent" xfId="15"/>
    <cellStyle name="Currency" xfId="16"/>
    <cellStyle name="Currency [0]" xfId="17"/>
    <cellStyle name="Comma" xfId="18"/>
    <cellStyle name="Comma [0]" xfId="19"/>
    <cellStyle name="Comma 3" xfId="20"/>
    <cellStyle name="Comma 2" xfId="21"/>
    <cellStyle name="Normal 2" xfId="22"/>
    <cellStyle name="Normal 3" xfId="23"/>
    <cellStyle name="Normal 3 2" xfId="24"/>
    <cellStyle name="Normal 4" xfId="25"/>
    <cellStyle name="Normal 5" xfId="26"/>
    <cellStyle name="Percent 2" xfId="27"/>
    <cellStyle name="Comma 4" xfId="28"/>
    <cellStyle name="Percent 3" xfId="29"/>
    <cellStyle name="Currency 2" xfId="30"/>
    <cellStyle name="Comma 2 3" xfId="31"/>
    <cellStyle name="Comma 2 2" xfId="32"/>
    <cellStyle name="Normal 6" xfId="33"/>
    <cellStyle name="Normal 7" xfId="34"/>
    <cellStyle name="Normal 8" xfId="35"/>
    <cellStyle name="Normal 9" xfId="36"/>
    <cellStyle name="Hyperlink" xfId="37"/>
  </cellStyles>
  <dxfs count="38">
    <dxf>
      <numFmt numFmtId="166" formatCode="0.0"/>
    </dxf>
    <dxf>
      <numFmt numFmtId="167" formatCode="_(* #,##0.0_);_(* \(#,##0.0\);_(* &quot;-&quot;??_);_(@_)"/>
    </dxf>
    <dxf>
      <fill>
        <patternFill patternType="solid">
          <bgColor theme="1"/>
        </patternFill>
      </fill>
    </dxf>
    <dxf>
      <fill>
        <patternFill patternType="solid">
          <bgColor theme="1"/>
        </patternFill>
      </fill>
    </dxf>
    <dxf>
      <numFmt numFmtId="167" formatCode="_(* #,##0.0_);_(* \(#,##0.0\);_(* &quot;-&quot;??_);_(@_)"/>
    </dxf>
    <dxf>
      <numFmt numFmtId="165" formatCode="_(* #,##0_);_(* \(#,##0\);_(* &quot;-&quot;??_);_(@_)"/>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pivotCacheDefinition" Target="pivotCache/pivotCacheDefinition4.xml" /><Relationship Id="rId14" Type="http://schemas.openxmlformats.org/officeDocument/2006/relationships/pivotCacheDefinition" Target="pivotCache/pivotCacheDefinition3.xml" /><Relationship Id="rId15" Type="http://schemas.openxmlformats.org/officeDocument/2006/relationships/pivotCacheDefinition" Target="pivotCache/pivotCacheDefinition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solidFill>
                  <a:srgbClr val="0070C0"/>
                </a:solidFill>
                <a:latin typeface="Calibri"/>
                <a:ea typeface="Calibri"/>
                <a:cs typeface="Calibri"/>
              </a:rPr>
              <a:t>2011 KY</a:t>
            </a:r>
            <a:r>
              <a:rPr lang="en-US" cap="none" sz="1800" b="1" i="0" u="none" baseline="0">
                <a:solidFill>
                  <a:srgbClr val="0070C0"/>
                </a:solidFill>
                <a:latin typeface="Calibri"/>
                <a:ea typeface="Calibri"/>
                <a:cs typeface="Calibri"/>
              </a:rPr>
              <a:t> Hybrid School Bus Project</a:t>
            </a:r>
            <a:r>
              <a:rPr lang="en-US" cap="none" sz="1800" b="1" i="0" u="none" baseline="0">
                <a:solidFill>
                  <a:srgbClr val="0070C0"/>
                </a:solidFill>
                <a:latin typeface="Calibri"/>
                <a:ea typeface="Calibri"/>
                <a:cs typeface="Calibri"/>
              </a:rPr>
              <a:t> </a:t>
            </a:r>
            <a:r>
              <a:rPr lang="en-US" cap="none" sz="1800" b="1" i="0" u="none" baseline="0">
                <a:solidFill>
                  <a:srgbClr val="0070C0"/>
                </a:solidFill>
                <a:latin typeface="Calibri"/>
                <a:ea typeface="Calibri"/>
                <a:cs typeface="Calibri"/>
              </a:rPr>
              <a:t>
% Fuel Savings</a:t>
            </a:r>
            <a:r>
              <a:rPr lang="en-US" cap="none" sz="1800" b="1" i="0" u="none" baseline="0">
                <a:solidFill>
                  <a:srgbClr val="0070C0"/>
                </a:solidFill>
                <a:latin typeface="Calibri"/>
                <a:ea typeface="Calibri"/>
                <a:cs typeface="Calibri"/>
              </a:rPr>
              <a:t> </a:t>
            </a:r>
            <a:r>
              <a:rPr lang="en-US" cap="none" sz="1800" b="1" i="0" u="none" baseline="0">
                <a:solidFill>
                  <a:srgbClr val="0070C0"/>
                </a:solidFill>
                <a:latin typeface="Calibri"/>
                <a:ea typeface="Calibri"/>
                <a:cs typeface="Calibri"/>
              </a:rPr>
              <a:t>
and Hybrid MPG</a:t>
            </a:r>
          </a:p>
        </c:rich>
      </c:tx>
      <c:layout>
        <c:manualLayout>
          <c:xMode val="edge"/>
          <c:yMode val="edge"/>
          <c:x val="0.4025"/>
          <c:y val="0.00825"/>
        </c:manualLayout>
      </c:layout>
      <c:overlay val="0"/>
      <c:spPr>
        <a:solidFill>
          <a:schemeClr val="bg1"/>
        </a:solidFill>
      </c:spPr>
    </c:title>
    <c:plotArea>
      <c:layout>
        <c:manualLayout>
          <c:layoutTarget val="inner"/>
          <c:xMode val="edge"/>
          <c:yMode val="edge"/>
          <c:x val="0.04025"/>
          <c:y val="0.11075"/>
          <c:w val="0.92625"/>
          <c:h val="0.6005"/>
        </c:manualLayout>
      </c:layout>
      <c:barChart>
        <c:barDir val="col"/>
        <c:grouping val="stacked"/>
        <c:varyColors val="0"/>
        <c:ser>
          <c:idx val="0"/>
          <c:order val="0"/>
          <c:tx>
            <c:strRef>
              <c:f>'5. 2011 Fuel saved graph'!$B$1</c:f>
              <c:strCache>
                <c:ptCount val="1"/>
                <c:pt idx="0">
                  <c:v>Actual Fuel Used</c:v>
                </c:pt>
              </c:strCache>
            </c:strRef>
          </c:tx>
          <c:spPr>
            <a:solidFill>
              <a:schemeClr val="accent4">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'5. 2011 Fuel saved graph'!$A$2:$A$122</c:f>
              <c:strCache/>
            </c:strRef>
          </c:cat>
          <c:val>
            <c:numRef>
              <c:f>'5. 2011 Fuel saved graph'!$B$2:$B$122</c:f>
              <c:numCache/>
            </c:numRef>
          </c:val>
        </c:ser>
        <c:ser>
          <c:idx val="1"/>
          <c:order val="1"/>
          <c:tx>
            <c:strRef>
              <c:f>'5. 2011 Fuel saved graph'!$C$1</c:f>
              <c:strCache>
                <c:ptCount val="1"/>
                <c:pt idx="0">
                  <c:v>Fuel saved</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
                  <c:y val="-0.0505"/>
                </c:manualLayout>
              </c:layout>
              <c:tx>
                <c:strRef>
                  <c:f>'5. 2011 Fuel saved graph'!$F$2</c:f>
                  <c:strCache>
                    <c:ptCount val="1"/>
                    <c:pt idx="0">
                      <c:v>54%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
              <c:layout>
                <c:manualLayout>
                  <c:x val="0.001"/>
                  <c:y val="-0.059"/>
                </c:manualLayout>
              </c:layout>
              <c:tx>
                <c:strRef>
                  <c:f>'5. 2011 Fuel saved graph'!$F$3</c:f>
                  <c:strCache>
                    <c:ptCount val="1"/>
                    <c:pt idx="0">
                      <c:v>50%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
              <c:layout>
                <c:manualLayout>
                  <c:x val="0.001"/>
                  <c:y val="-0.052"/>
                </c:manualLayout>
              </c:layout>
              <c:tx>
                <c:strRef>
                  <c:f>'5. 2011 Fuel saved graph'!$F$4</c:f>
                  <c:strCache>
                    <c:ptCount val="1"/>
                    <c:pt idx="0">
                      <c:v>50%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
              <c:layout>
                <c:manualLayout>
                  <c:x val="0.001"/>
                  <c:y val="-0.09575"/>
                </c:manualLayout>
              </c:layout>
              <c:tx>
                <c:strRef>
                  <c:f>'5. 2011 Fuel saved graph'!$F$5</c:f>
                  <c:strCache>
                    <c:ptCount val="1"/>
                    <c:pt idx="0">
                      <c:v>50%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
              <c:layout>
                <c:manualLayout>
                  <c:x val="0.001"/>
                  <c:y val="-0.04625"/>
                </c:manualLayout>
              </c:layout>
              <c:tx>
                <c:strRef>
                  <c:f>'5. 2011 Fuel saved graph'!$F$6</c:f>
                  <c:strCache>
                    <c:ptCount val="1"/>
                    <c:pt idx="0">
                      <c:v>48%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
              <c:layout>
                <c:manualLayout>
                  <c:x val="0.001"/>
                  <c:y val="-0.0735"/>
                </c:manualLayout>
              </c:layout>
              <c:tx>
                <c:strRef>
                  <c:f>'5. 2011 Fuel saved graph'!$F$7</c:f>
                  <c:strCache>
                    <c:ptCount val="1"/>
                    <c:pt idx="0">
                      <c:v>48%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
              <c:layout>
                <c:manualLayout>
                  <c:x val="0.001"/>
                  <c:y val="-0.13725"/>
                </c:manualLayout>
              </c:layout>
              <c:tx>
                <c:strRef>
                  <c:f>'5. 2011 Fuel saved graph'!$F$8</c:f>
                  <c:strCache>
                    <c:ptCount val="1"/>
                    <c:pt idx="0">
                      <c:v>48%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
              <c:layout>
                <c:manualLayout>
                  <c:x val="0.001"/>
                  <c:y val="-0.045"/>
                </c:manualLayout>
              </c:layout>
              <c:tx>
                <c:strRef>
                  <c:f>'5. 2011 Fuel saved graph'!$F$9</c:f>
                  <c:strCache>
                    <c:ptCount val="1"/>
                    <c:pt idx="0">
                      <c:v>47%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
              <c:layout>
                <c:manualLayout>
                  <c:x val="0.001"/>
                  <c:y val="-0.09325"/>
                </c:manualLayout>
              </c:layout>
              <c:tx>
                <c:strRef>
                  <c:f>'5. 2011 Fuel saved graph'!$F$10</c:f>
                  <c:strCache>
                    <c:ptCount val="1"/>
                    <c:pt idx="0">
                      <c:v>47%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
              <c:layout>
                <c:manualLayout>
                  <c:x val="0.001"/>
                  <c:y val="-0.08525"/>
                </c:manualLayout>
              </c:layout>
              <c:tx>
                <c:strRef>
                  <c:f>'5. 2011 Fuel saved graph'!$F$11</c:f>
                  <c:strCache>
                    <c:ptCount val="1"/>
                    <c:pt idx="0">
                      <c:v>46%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
              <c:layout>
                <c:manualLayout>
                  <c:x val="0.001"/>
                  <c:y val="-0.12075"/>
                </c:manualLayout>
              </c:layout>
              <c:tx>
                <c:strRef>
                  <c:f>'5. 2011 Fuel saved graph'!$F$12</c:f>
                  <c:strCache>
                    <c:ptCount val="1"/>
                    <c:pt idx="0">
                      <c:v>45%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
              <c:layout>
                <c:manualLayout>
                  <c:x val="0.001"/>
                  <c:y val="-0.0915"/>
                </c:manualLayout>
              </c:layout>
              <c:tx>
                <c:strRef>
                  <c:f>'5. 2011 Fuel saved graph'!$F$13</c:f>
                  <c:strCache>
                    <c:ptCount val="1"/>
                    <c:pt idx="0">
                      <c:v>44%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
              <c:layout>
                <c:manualLayout>
                  <c:x val="0.001"/>
                  <c:y val="-0.02325"/>
                </c:manualLayout>
              </c:layout>
              <c:tx>
                <c:strRef>
                  <c:f>'5. 2011 Fuel saved graph'!$F$14</c:f>
                  <c:strCache>
                    <c:ptCount val="1"/>
                    <c:pt idx="0">
                      <c:v>44%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
              <c:layout>
                <c:manualLayout>
                  <c:x val="0.001"/>
                  <c:y val="-0.04725"/>
                </c:manualLayout>
              </c:layout>
              <c:tx>
                <c:strRef>
                  <c:f>'5. 2011 Fuel saved graph'!$F$15</c:f>
                  <c:strCache>
                    <c:ptCount val="1"/>
                    <c:pt idx="0">
                      <c:v>43%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
              <c:layout>
                <c:manualLayout>
                  <c:x val="0.001"/>
                  <c:y val="-0.06425"/>
                </c:manualLayout>
              </c:layout>
              <c:tx>
                <c:strRef>
                  <c:f>'5. 2011 Fuel saved graph'!$F$16</c:f>
                  <c:strCache>
                    <c:ptCount val="1"/>
                    <c:pt idx="0">
                      <c:v>43%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5"/>
              <c:layout>
                <c:manualLayout>
                  <c:x val="0.001"/>
                  <c:y val="-0.116"/>
                </c:manualLayout>
              </c:layout>
              <c:tx>
                <c:strRef>
                  <c:f>'5. 2011 Fuel saved graph'!$F$17</c:f>
                  <c:strCache>
                    <c:ptCount val="1"/>
                    <c:pt idx="0">
                      <c:v>43%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6"/>
              <c:layout>
                <c:manualLayout>
                  <c:x val="0.001"/>
                  <c:y val="-0.08475"/>
                </c:manualLayout>
              </c:layout>
              <c:tx>
                <c:strRef>
                  <c:f>'5. 2011 Fuel saved graph'!$F$18</c:f>
                  <c:strCache>
                    <c:ptCount val="1"/>
                    <c:pt idx="0">
                      <c:v>42%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7"/>
              <c:layout>
                <c:manualLayout>
                  <c:x val="0.001"/>
                  <c:y val="-0.06575"/>
                </c:manualLayout>
              </c:layout>
              <c:tx>
                <c:strRef>
                  <c:f>'5. 2011 Fuel saved graph'!$F$19</c:f>
                  <c:strCache>
                    <c:ptCount val="1"/>
                    <c:pt idx="0">
                      <c:v>42%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8"/>
              <c:layout>
                <c:manualLayout>
                  <c:x val="0.001"/>
                  <c:y val="-0.0965"/>
                </c:manualLayout>
              </c:layout>
              <c:tx>
                <c:strRef>
                  <c:f>'5. 2011 Fuel saved graph'!$F$20</c:f>
                  <c:strCache>
                    <c:ptCount val="1"/>
                    <c:pt idx="0">
                      <c:v>41%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9"/>
              <c:layout>
                <c:manualLayout>
                  <c:x val="0.001"/>
                  <c:y val="-0.02675"/>
                </c:manualLayout>
              </c:layout>
              <c:tx>
                <c:strRef>
                  <c:f>'5. 2011 Fuel saved graph'!$F$21</c:f>
                  <c:strCache>
                    <c:ptCount val="1"/>
                    <c:pt idx="0">
                      <c:v>41%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0"/>
              <c:layout>
                <c:manualLayout>
                  <c:x val="0.001"/>
                  <c:y val="-0.071"/>
                </c:manualLayout>
              </c:layout>
              <c:tx>
                <c:strRef>
                  <c:f>'5. 2011 Fuel saved graph'!$F$22</c:f>
                  <c:strCache>
                    <c:ptCount val="1"/>
                    <c:pt idx="0">
                      <c:v>40%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1"/>
              <c:layout>
                <c:manualLayout>
                  <c:x val="0.001"/>
                  <c:y val="-0.09475"/>
                </c:manualLayout>
              </c:layout>
              <c:tx>
                <c:strRef>
                  <c:f>'5. 2011 Fuel saved graph'!$F$23</c:f>
                  <c:strCache>
                    <c:ptCount val="1"/>
                    <c:pt idx="0">
                      <c:v>40%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2"/>
              <c:layout>
                <c:manualLayout>
                  <c:x val="0.001"/>
                  <c:y val="-0.063"/>
                </c:manualLayout>
              </c:layout>
              <c:tx>
                <c:strRef>
                  <c:f>'5. 2011 Fuel saved graph'!$F$24</c:f>
                  <c:strCache>
                    <c:ptCount val="1"/>
                    <c:pt idx="0">
                      <c:v>40%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3"/>
              <c:layout>
                <c:manualLayout>
                  <c:x val="0.001"/>
                  <c:y val="-0.1085"/>
                </c:manualLayout>
              </c:layout>
              <c:tx>
                <c:strRef>
                  <c:f>'5. 2011 Fuel saved graph'!$F$25</c:f>
                  <c:strCache>
                    <c:ptCount val="1"/>
                    <c:pt idx="0">
                      <c:v>40%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4"/>
              <c:layout>
                <c:manualLayout>
                  <c:x val="0.001"/>
                  <c:y val="-0.01725"/>
                </c:manualLayout>
              </c:layout>
              <c:tx>
                <c:strRef>
                  <c:f>'5. 2011 Fuel saved graph'!$F$26</c:f>
                  <c:strCache>
                    <c:ptCount val="1"/>
                    <c:pt idx="0">
                      <c:v>39%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5"/>
              <c:layout>
                <c:manualLayout>
                  <c:x val="0.001"/>
                  <c:y val="-0.06425"/>
                </c:manualLayout>
              </c:layout>
              <c:tx>
                <c:strRef>
                  <c:f>'5. 2011 Fuel saved graph'!$F$27</c:f>
                  <c:strCache>
                    <c:ptCount val="1"/>
                    <c:pt idx="0">
                      <c:v>39%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6"/>
              <c:layout>
                <c:manualLayout>
                  <c:x val="0.001"/>
                  <c:y val="-0.051"/>
                </c:manualLayout>
              </c:layout>
              <c:tx>
                <c:strRef>
                  <c:f>'5. 2011 Fuel saved graph'!$F$28</c:f>
                  <c:strCache>
                    <c:ptCount val="1"/>
                    <c:pt idx="0">
                      <c:v>39%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7"/>
              <c:layout>
                <c:manualLayout>
                  <c:x val="0.001"/>
                  <c:y val="-0.09875"/>
                </c:manualLayout>
              </c:layout>
              <c:tx>
                <c:strRef>
                  <c:f>'5. 2011 Fuel saved graph'!$F$29</c:f>
                  <c:strCache>
                    <c:ptCount val="1"/>
                    <c:pt idx="0">
                      <c:v>38%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8"/>
              <c:layout>
                <c:manualLayout>
                  <c:x val="0.001"/>
                  <c:y val="-0.05625"/>
                </c:manualLayout>
              </c:layout>
              <c:tx>
                <c:strRef>
                  <c:f>'5. 2011 Fuel saved graph'!$F$30</c:f>
                  <c:strCache>
                    <c:ptCount val="1"/>
                    <c:pt idx="0">
                      <c:v>37%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9"/>
              <c:layout>
                <c:manualLayout>
                  <c:x val="0.001"/>
                  <c:y val="-0.03925"/>
                </c:manualLayout>
              </c:layout>
              <c:tx>
                <c:strRef>
                  <c:f>'5. 2011 Fuel saved graph'!$F$31</c:f>
                  <c:strCache>
                    <c:ptCount val="1"/>
                    <c:pt idx="0">
                      <c:v>37%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0"/>
              <c:layout>
                <c:manualLayout>
                  <c:x val="0.00275"/>
                  <c:y val="-0.05025"/>
                </c:manualLayout>
              </c:layout>
              <c:tx>
                <c:strRef>
                  <c:f>'5. 2011 Fuel saved graph'!$F$32</c:f>
                  <c:strCache>
                    <c:ptCount val="1"/>
                    <c:pt idx="0">
                      <c:v>36%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1"/>
              <c:layout>
                <c:manualLayout>
                  <c:x val="0.001"/>
                  <c:y val="-0.033"/>
                </c:manualLayout>
              </c:layout>
              <c:tx>
                <c:strRef>
                  <c:f>'5. 2011 Fuel saved graph'!$F$33</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2"/>
              <c:layout>
                <c:manualLayout>
                  <c:x val="0.001"/>
                  <c:y val="-0.028"/>
                </c:manualLayout>
              </c:layout>
              <c:tx>
                <c:strRef>
                  <c:f>'5. 2011 Fuel saved graph'!$F$34</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3"/>
              <c:layout>
                <c:manualLayout>
                  <c:x val="0.001"/>
                  <c:y val="-0.058"/>
                </c:manualLayout>
              </c:layout>
              <c:tx>
                <c:strRef>
                  <c:f>'5. 2011 Fuel saved graph'!$F$35</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4"/>
              <c:layout>
                <c:manualLayout>
                  <c:x val="0.001"/>
                  <c:y val="-0.04"/>
                </c:manualLayout>
              </c:layout>
              <c:tx>
                <c:strRef>
                  <c:f>'5. 2011 Fuel saved graph'!$F$36</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5"/>
              <c:layout>
                <c:manualLayout>
                  <c:x val="0.001"/>
                  <c:y val="-0.07175"/>
                </c:manualLayout>
              </c:layout>
              <c:tx>
                <c:strRef>
                  <c:f>'5. 2011 Fuel saved graph'!$F$37</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6"/>
              <c:layout>
                <c:manualLayout>
                  <c:x val="0.001"/>
                  <c:y val="-0.03775"/>
                </c:manualLayout>
              </c:layout>
              <c:tx>
                <c:strRef>
                  <c:f>'5. 2011 Fuel saved graph'!$F$38</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7"/>
              <c:layout>
                <c:manualLayout>
                  <c:x val="0.001"/>
                  <c:y val="-0.03925"/>
                </c:manualLayout>
              </c:layout>
              <c:tx>
                <c:strRef>
                  <c:f>'5. 2011 Fuel saved graph'!$F$39</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8"/>
              <c:layout>
                <c:manualLayout>
                  <c:x val="0.001"/>
                  <c:y val="-0.031"/>
                </c:manualLayout>
              </c:layout>
              <c:tx>
                <c:strRef>
                  <c:f>'5. 2011 Fuel saved graph'!$F$40</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9"/>
              <c:layout>
                <c:manualLayout>
                  <c:x val="0.001"/>
                  <c:y val="-0.03625"/>
                </c:manualLayout>
              </c:layout>
              <c:tx>
                <c:strRef>
                  <c:f>'5. 2011 Fuel saved graph'!$F$41</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0"/>
              <c:layout>
                <c:manualLayout>
                  <c:x val="0.001"/>
                  <c:y val="-0.034"/>
                </c:manualLayout>
              </c:layout>
              <c:tx>
                <c:strRef>
                  <c:f>'5. 2011 Fuel saved graph'!$F$42</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1"/>
              <c:layout>
                <c:manualLayout>
                  <c:x val="0.001"/>
                  <c:y val="-0.07425"/>
                </c:manualLayout>
              </c:layout>
              <c:tx>
                <c:strRef>
                  <c:f>'5. 2011 Fuel saved graph'!$F$43</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2"/>
              <c:layout>
                <c:manualLayout>
                  <c:x val="0.001"/>
                  <c:y val="-0.0265"/>
                </c:manualLayout>
              </c:layout>
              <c:tx>
                <c:strRef>
                  <c:f>'5. 2011 Fuel saved graph'!$F$44</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3"/>
              <c:layout>
                <c:manualLayout>
                  <c:x val="0.001"/>
                  <c:y val="-0.0265"/>
                </c:manualLayout>
              </c:layout>
              <c:tx>
                <c:strRef>
                  <c:f>'5. 2011 Fuel saved graph'!$F$45</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4"/>
              <c:layout>
                <c:manualLayout>
                  <c:x val="0.001"/>
                  <c:y val="-0.0335"/>
                </c:manualLayout>
              </c:layout>
              <c:tx>
                <c:strRef>
                  <c:f>'5. 2011 Fuel saved graph'!$F$46</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5"/>
              <c:layout>
                <c:manualLayout>
                  <c:x val="0.001"/>
                  <c:y val="-0.019"/>
                </c:manualLayout>
              </c:layout>
              <c:tx>
                <c:strRef>
                  <c:f>'5. 2011 Fuel saved graph'!$F$47</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6"/>
              <c:layout>
                <c:manualLayout>
                  <c:x val="0.001"/>
                  <c:y val="-0.0225"/>
                </c:manualLayout>
              </c:layout>
              <c:tx>
                <c:strRef>
                  <c:f>'5. 2011 Fuel saved graph'!$F$48</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7"/>
              <c:layout>
                <c:manualLayout>
                  <c:x val="0.001"/>
                  <c:y val="-0.055"/>
                </c:manualLayout>
              </c:layout>
              <c:tx>
                <c:strRef>
                  <c:f>'5. 2011 Fuel saved graph'!$F$49</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8"/>
              <c:layout>
                <c:manualLayout>
                  <c:x val="0.001"/>
                  <c:y val="-0.02775"/>
                </c:manualLayout>
              </c:layout>
              <c:tx>
                <c:strRef>
                  <c:f>'5. 2011 Fuel saved graph'!$F$50</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9"/>
              <c:layout>
                <c:manualLayout>
                  <c:x val="0.00375"/>
                  <c:y val="-0.04475"/>
                </c:manualLayout>
              </c:layout>
              <c:tx>
                <c:strRef>
                  <c:f>'5. 2011 Fuel saved graph'!$F$51</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0"/>
              <c:layout>
                <c:manualLayout>
                  <c:x val="0.001"/>
                  <c:y val="-0.02525"/>
                </c:manualLayout>
              </c:layout>
              <c:tx>
                <c:strRef>
                  <c:f>'5. 2011 Fuel saved graph'!$F$52</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1"/>
              <c:layout>
                <c:manualLayout>
                  <c:x val="0.001"/>
                  <c:y val="-0.02175"/>
                </c:manualLayout>
              </c:layout>
              <c:tx>
                <c:strRef>
                  <c:f>'5. 2011 Fuel saved graph'!$F$53</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2"/>
              <c:layout>
                <c:manualLayout>
                  <c:x val="0.001"/>
                  <c:y val="-0.02075"/>
                </c:manualLayout>
              </c:layout>
              <c:tx>
                <c:strRef>
                  <c:f>'5. 2011 Fuel saved graph'!$F$54</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3"/>
              <c:layout>
                <c:manualLayout>
                  <c:x val="0.001"/>
                  <c:y val="-0.048"/>
                </c:manualLayout>
              </c:layout>
              <c:tx>
                <c:strRef>
                  <c:f>'5. 2011 Fuel saved graph'!$F$55</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4"/>
              <c:layout>
                <c:manualLayout>
                  <c:x val="0.001"/>
                  <c:y val="-0.02425"/>
                </c:manualLayout>
              </c:layout>
              <c:tx>
                <c:strRef>
                  <c:f>'5. 2011 Fuel saved graph'!$F$56</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5"/>
              <c:layout>
                <c:manualLayout>
                  <c:x val="0.001"/>
                  <c:y val="-0.0515"/>
                </c:manualLayout>
              </c:layout>
              <c:tx>
                <c:strRef>
                  <c:f>'5. 2011 Fuel saved graph'!$F$57</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6"/>
              <c:layout>
                <c:manualLayout>
                  <c:x val="0.001"/>
                  <c:y val="-0.0475"/>
                </c:manualLayout>
              </c:layout>
              <c:tx>
                <c:strRef>
                  <c:f>'5. 2011 Fuel saved graph'!$F$58</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7"/>
              <c:layout>
                <c:manualLayout>
                  <c:x val="0.0095"/>
                  <c:y val="-0.0355"/>
                </c:manualLayout>
              </c:layout>
              <c:tx>
                <c:strRef>
                  <c:f>'5. 2011 Fuel saved graph'!$F$59</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8"/>
              <c:layout>
                <c:manualLayout>
                  <c:x val="0.001"/>
                  <c:y val="-0.0305"/>
                </c:manualLayout>
              </c:layout>
              <c:tx>
                <c:strRef>
                  <c:f>'5. 2011 Fuel saved graph'!$F$60</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9"/>
              <c:layout>
                <c:manualLayout>
                  <c:x val="0.001"/>
                  <c:y val="-0.018"/>
                </c:manualLayout>
              </c:layout>
              <c:tx>
                <c:strRef>
                  <c:f>'5. 2011 Fuel saved graph'!$F$61</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0"/>
              <c:layout>
                <c:manualLayout>
                  <c:x val="0.001"/>
                  <c:y val="-0.01275"/>
                </c:manualLayout>
              </c:layout>
              <c:tx>
                <c:strRef>
                  <c:f>'5. 2011 Fuel saved graph'!$F$62</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1"/>
              <c:layout>
                <c:manualLayout>
                  <c:x val="0.001"/>
                  <c:y val="-0.031"/>
                </c:manualLayout>
              </c:layout>
              <c:tx>
                <c:strRef>
                  <c:f>'5. 2011 Fuel saved graph'!$F$63</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2"/>
              <c:layout>
                <c:manualLayout>
                  <c:x val="0.001"/>
                  <c:y val="-0.027"/>
                </c:manualLayout>
              </c:layout>
              <c:tx>
                <c:strRef>
                  <c:f>'5. 2011 Fuel saved graph'!$F$64</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3"/>
              <c:layout>
                <c:manualLayout>
                  <c:x val="0.001"/>
                  <c:y val="-0.033"/>
                </c:manualLayout>
              </c:layout>
              <c:tx>
                <c:strRef>
                  <c:f>'5. 2011 Fuel saved graph'!$F$65</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4"/>
              <c:layout>
                <c:manualLayout>
                  <c:x val="0.00325"/>
                  <c:y val="-0.0325"/>
                </c:manualLayout>
              </c:layout>
              <c:tx>
                <c:strRef>
                  <c:f>'5. 2011 Fuel saved graph'!$F$66</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5"/>
              <c:layout>
                <c:manualLayout>
                  <c:x val="0.001"/>
                  <c:y val="-0.0195"/>
                </c:manualLayout>
              </c:layout>
              <c:tx>
                <c:strRef>
                  <c:f>'5. 2011 Fuel saved graph'!$F$67</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6"/>
              <c:layout>
                <c:manualLayout>
                  <c:x val="0.001"/>
                  <c:y val="-0.02775"/>
                </c:manualLayout>
              </c:layout>
              <c:tx>
                <c:strRef>
                  <c:f>'5. 2011 Fuel saved graph'!$F$68</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7"/>
              <c:layout>
                <c:manualLayout>
                  <c:x val="0.001"/>
                  <c:y val="-0.03525"/>
                </c:manualLayout>
              </c:layout>
              <c:tx>
                <c:strRef>
                  <c:f>'5. 2011 Fuel saved graph'!$F$69</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8"/>
              <c:layout>
                <c:manualLayout>
                  <c:x val="0.001"/>
                  <c:y val="-0.04725"/>
                </c:manualLayout>
              </c:layout>
              <c:tx>
                <c:strRef>
                  <c:f>'5. 2011 Fuel saved graph'!$F$70</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9"/>
              <c:layout>
                <c:manualLayout>
                  <c:x val="0.001"/>
                  <c:y val="-0.02975"/>
                </c:manualLayout>
              </c:layout>
              <c:tx>
                <c:strRef>
                  <c:f>'5. 2011 Fuel saved graph'!$F$71</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0"/>
              <c:layout>
                <c:manualLayout>
                  <c:x val="0.001"/>
                  <c:y val="-0.01675"/>
                </c:manualLayout>
              </c:layout>
              <c:tx>
                <c:strRef>
                  <c:f>'5. 2011 Fuel saved graph'!$F$72</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1"/>
              <c:layout>
                <c:manualLayout>
                  <c:x val="0.001"/>
                  <c:y val="-0.03075"/>
                </c:manualLayout>
              </c:layout>
              <c:tx>
                <c:strRef>
                  <c:f>'5. 2011 Fuel saved graph'!$F$73</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2"/>
              <c:layout>
                <c:manualLayout>
                  <c:x val="0.001"/>
                  <c:y val="-0.04075"/>
                </c:manualLayout>
              </c:layout>
              <c:tx>
                <c:strRef>
                  <c:f>'5. 2011 Fuel saved graph'!$F$74</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3"/>
              <c:layout>
                <c:manualLayout>
                  <c:x val="0.00475"/>
                  <c:y val="-0.04725"/>
                </c:manualLayout>
              </c:layout>
              <c:tx>
                <c:strRef>
                  <c:f>'5. 2011 Fuel saved graph'!$F$75</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4"/>
              <c:layout>
                <c:manualLayout>
                  <c:x val="0.001"/>
                  <c:y val="-0.02725"/>
                </c:manualLayout>
              </c:layout>
              <c:tx>
                <c:strRef>
                  <c:f>'5. 2011 Fuel saved graph'!$F$76</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5"/>
              <c:layout>
                <c:manualLayout>
                  <c:x val="0.001"/>
                  <c:y val="-0.064"/>
                </c:manualLayout>
              </c:layout>
              <c:tx>
                <c:strRef>
                  <c:f>'5. 2011 Fuel saved graph'!$F$77</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6"/>
              <c:layout>
                <c:manualLayout>
                  <c:x val="0.001"/>
                  <c:y val="-0.0215"/>
                </c:manualLayout>
              </c:layout>
              <c:tx>
                <c:strRef>
                  <c:f>'5. 2011 Fuel saved graph'!$F$78</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7"/>
              <c:layout>
                <c:manualLayout>
                  <c:x val="0.001"/>
                  <c:y val="-0.02775"/>
                </c:manualLayout>
              </c:layout>
              <c:tx>
                <c:strRef>
                  <c:f>'5. 2011 Fuel saved graph'!$F$79</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8"/>
              <c:layout>
                <c:manualLayout>
                  <c:x val="0.001"/>
                  <c:y val="-0.0315"/>
                </c:manualLayout>
              </c:layout>
              <c:tx>
                <c:strRef>
                  <c:f>'5. 2011 Fuel saved graph'!$F$80</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9"/>
              <c:layout>
                <c:manualLayout>
                  <c:x val="0.001"/>
                  <c:y val="-0.02025"/>
                </c:manualLayout>
              </c:layout>
              <c:tx>
                <c:strRef>
                  <c:f>'5. 2011 Fuel saved graph'!$F$81</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0"/>
              <c:layout>
                <c:manualLayout>
                  <c:x val="0.00325"/>
                  <c:y val="-0.0195"/>
                </c:manualLayout>
              </c:layout>
              <c:tx>
                <c:strRef>
                  <c:f>'5. 2011 Fuel saved graph'!$F$82</c:f>
                  <c:strCache>
                    <c:ptCount val="1"/>
                    <c:pt idx="0">
                      <c:v>26%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1"/>
              <c:layout>
                <c:manualLayout>
                  <c:x val="0.001"/>
                  <c:y val="-0.0305"/>
                </c:manualLayout>
              </c:layout>
              <c:tx>
                <c:strRef>
                  <c:f>'5. 2011 Fuel saved graph'!$F$83</c:f>
                  <c:strCache>
                    <c:ptCount val="1"/>
                    <c:pt idx="0">
                      <c:v>26%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2"/>
              <c:layout>
                <c:manualLayout>
                  <c:x val="0.001"/>
                  <c:y val="-0.0245"/>
                </c:manualLayout>
              </c:layout>
              <c:tx>
                <c:strRef>
                  <c:f>'5. 2011 Fuel saved graph'!$F$84</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3"/>
              <c:layout>
                <c:manualLayout>
                  <c:x val="0.001"/>
                  <c:y val="-0.0175"/>
                </c:manualLayout>
              </c:layout>
              <c:tx>
                <c:strRef>
                  <c:f>'5. 2011 Fuel saved graph'!$F$85</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4"/>
              <c:layout>
                <c:manualLayout>
                  <c:x val="0.001"/>
                  <c:y val="-0.03225"/>
                </c:manualLayout>
              </c:layout>
              <c:tx>
                <c:strRef>
                  <c:f>'5. 2011 Fuel saved graph'!$F$86</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5"/>
              <c:layout>
                <c:manualLayout>
                  <c:x val="0.001"/>
                  <c:y val="-0.0185"/>
                </c:manualLayout>
              </c:layout>
              <c:tx>
                <c:strRef>
                  <c:f>'5. 2011 Fuel saved graph'!$F$87</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6"/>
              <c:layout>
                <c:manualLayout>
                  <c:x val="0.0005"/>
                  <c:y val="-0.0425"/>
                </c:manualLayout>
              </c:layout>
              <c:tx>
                <c:strRef>
                  <c:f>'5. 2011 Fuel saved graph'!$F$88</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7"/>
              <c:layout>
                <c:manualLayout>
                  <c:x val="0.001"/>
                  <c:y val="-0.02"/>
                </c:manualLayout>
              </c:layout>
              <c:tx>
                <c:strRef>
                  <c:f>'5. 2011 Fuel saved graph'!$F$89</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8"/>
              <c:layout>
                <c:manualLayout>
                  <c:x val="0.001"/>
                  <c:y val="-0.035"/>
                </c:manualLayout>
              </c:layout>
              <c:tx>
                <c:strRef>
                  <c:f>'5. 2011 Fuel saved graph'!$F$90</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9"/>
              <c:layout>
                <c:manualLayout>
                  <c:x val="0.001"/>
                  <c:y val="-0.0135"/>
                </c:manualLayout>
              </c:layout>
              <c:tx>
                <c:strRef>
                  <c:f>'5. 2011 Fuel saved graph'!$F$91</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0"/>
              <c:layout>
                <c:manualLayout>
                  <c:x val="0.001"/>
                  <c:y val="-0.027"/>
                </c:manualLayout>
              </c:layout>
              <c:tx>
                <c:strRef>
                  <c:f>'5. 2011 Fuel saved graph'!$F$92</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1"/>
              <c:layout>
                <c:manualLayout>
                  <c:x val="0.001"/>
                  <c:y val="-0.01725"/>
                </c:manualLayout>
              </c:layout>
              <c:tx>
                <c:strRef>
                  <c:f>'5. 2011 Fuel saved graph'!$F$93</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2"/>
              <c:layout>
                <c:manualLayout>
                  <c:x val="0.00375"/>
                  <c:y val="-0.03025"/>
                </c:manualLayout>
              </c:layout>
              <c:tx>
                <c:strRef>
                  <c:f>'5. 2011 Fuel saved graph'!$F$94</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3"/>
              <c:layout>
                <c:manualLayout>
                  <c:x val="0.001"/>
                  <c:y val="-0.03725"/>
                </c:manualLayout>
              </c:layout>
              <c:tx>
                <c:strRef>
                  <c:f>'5. 2011 Fuel saved graph'!$F$95</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4"/>
              <c:layout>
                <c:manualLayout>
                  <c:x val="0.001"/>
                  <c:y val="-0.02575"/>
                </c:manualLayout>
              </c:layout>
              <c:tx>
                <c:strRef>
                  <c:f>'5. 2011 Fuel saved graph'!$F$96</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5"/>
              <c:layout>
                <c:manualLayout>
                  <c:x val="0.001"/>
                  <c:y val="-0.03475"/>
                </c:manualLayout>
              </c:layout>
              <c:tx>
                <c:strRef>
                  <c:f>'5. 2011 Fuel saved graph'!$F$97</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6"/>
              <c:layout>
                <c:manualLayout>
                  <c:x val="0.001"/>
                  <c:y val="-0.034"/>
                </c:manualLayout>
              </c:layout>
              <c:tx>
                <c:strRef>
                  <c:f>'5. 2011 Fuel saved graph'!$F$98</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7"/>
              <c:layout>
                <c:manualLayout>
                  <c:x val="0.001"/>
                  <c:y val="-0.01875"/>
                </c:manualLayout>
              </c:layout>
              <c:tx>
                <c:strRef>
                  <c:f>'5. 2011 Fuel saved graph'!$F$99</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8"/>
              <c:layout>
                <c:manualLayout>
                  <c:x val="0.001"/>
                  <c:y val="-0.01625"/>
                </c:manualLayout>
              </c:layout>
              <c:tx>
                <c:strRef>
                  <c:f>'5. 2011 Fuel saved graph'!$F$100</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9"/>
              <c:layout>
                <c:manualLayout>
                  <c:x val="0.001"/>
                  <c:y val="-0.04575"/>
                </c:manualLayout>
              </c:layout>
              <c:tx>
                <c:strRef>
                  <c:f>'5. 2011 Fuel saved graph'!$F$101</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0"/>
              <c:layout>
                <c:manualLayout>
                  <c:x val="0.001"/>
                  <c:y val="-0.027"/>
                </c:manualLayout>
              </c:layout>
              <c:tx>
                <c:strRef>
                  <c:f>'5. 2011 Fuel saved graph'!$F$102</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1"/>
              <c:layout>
                <c:manualLayout>
                  <c:x val="0.001"/>
                  <c:y val="-0.02375"/>
                </c:manualLayout>
              </c:layout>
              <c:tx>
                <c:strRef>
                  <c:f>'5. 2011 Fuel saved graph'!$F$103</c:f>
                  <c:strCache>
                    <c:ptCount val="1"/>
                    <c:pt idx="0">
                      <c:v>19%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2"/>
              <c:layout>
                <c:manualLayout>
                  <c:x val="0.00275"/>
                  <c:y val="-0.02975"/>
                </c:manualLayout>
              </c:layout>
              <c:tx>
                <c:strRef>
                  <c:f>'5. 2011 Fuel saved graph'!$F$104</c:f>
                  <c:strCache>
                    <c:ptCount val="1"/>
                    <c:pt idx="0">
                      <c:v>19%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3"/>
              <c:layout>
                <c:manualLayout>
                  <c:x val="0.001"/>
                  <c:y val="-0.0135"/>
                </c:manualLayout>
              </c:layout>
              <c:tx>
                <c:strRef>
                  <c:f>'5. 2011 Fuel saved graph'!$F$105</c:f>
                  <c:strCache>
                    <c:ptCount val="1"/>
                    <c:pt idx="0">
                      <c:v>16%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4"/>
              <c:layout>
                <c:manualLayout>
                  <c:x val="0.001"/>
                  <c:y val="-0.01975"/>
                </c:manualLayout>
              </c:layout>
              <c:tx>
                <c:strRef>
                  <c:f>'5. 2011 Fuel saved graph'!$F$106</c:f>
                  <c:strCache>
                    <c:ptCount val="1"/>
                    <c:pt idx="0">
                      <c:v>15%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5"/>
              <c:layout>
                <c:manualLayout>
                  <c:x val="0.001"/>
                  <c:y val="-0.01575"/>
                </c:manualLayout>
              </c:layout>
              <c:tx>
                <c:strRef>
                  <c:f>'5. 2011 Fuel saved graph'!$F$107</c:f>
                  <c:strCache>
                    <c:ptCount val="1"/>
                    <c:pt idx="0">
                      <c:v>12%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6"/>
              <c:layout>
                <c:manualLayout>
                  <c:x val="0.001"/>
                  <c:y val="-0.01225"/>
                </c:manualLayout>
              </c:layout>
              <c:tx>
                <c:strRef>
                  <c:f>'5. 2011 Fuel saved graph'!$F$108</c:f>
                  <c:strCache>
                    <c:ptCount val="1"/>
                    <c:pt idx="0">
                      <c:v>12%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7"/>
              <c:layout>
                <c:manualLayout>
                  <c:x val="0.001"/>
                  <c:y val="-0.011"/>
                </c:manualLayout>
              </c:layout>
              <c:tx>
                <c:strRef>
                  <c:f>'5. 2011 Fuel saved graph'!$F$109</c:f>
                  <c:strCache>
                    <c:ptCount val="1"/>
                    <c:pt idx="0">
                      <c:v>12%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8"/>
              <c:layout>
                <c:manualLayout>
                  <c:x val="0.001"/>
                  <c:y val="-0.01775"/>
                </c:manualLayout>
              </c:layout>
              <c:tx>
                <c:strRef>
                  <c:f>'5. 2011 Fuel saved graph'!$F$110</c:f>
                  <c:strCache>
                    <c:ptCount val="1"/>
                    <c:pt idx="0">
                      <c:v>11%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9"/>
              <c:layout>
                <c:manualLayout>
                  <c:x val="0.001"/>
                  <c:y val="-0.0295"/>
                </c:manualLayout>
              </c:layout>
              <c:tx>
                <c:strRef>
                  <c:f>'5. 2011 Fuel saved graph'!$F$111</c:f>
                  <c:strCache>
                    <c:ptCount val="1"/>
                    <c:pt idx="0">
                      <c:v>11%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0"/>
              <c:layout>
                <c:manualLayout>
                  <c:x val="0.001"/>
                  <c:y val="-0.0105"/>
                </c:manualLayout>
              </c:layout>
              <c:tx>
                <c:strRef>
                  <c:f>'5. 2011 Fuel saved graph'!$F$112</c:f>
                  <c:strCache>
                    <c:ptCount val="1"/>
                    <c:pt idx="0">
                      <c:v>11%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1"/>
              <c:layout>
                <c:manualLayout>
                  <c:x val="0.001"/>
                  <c:y val="-0.01075"/>
                </c:manualLayout>
              </c:layout>
              <c:tx>
                <c:strRef>
                  <c:f>'5. 2011 Fuel saved graph'!$F$113</c:f>
                  <c:strCache>
                    <c:ptCount val="1"/>
                    <c:pt idx="0">
                      <c:v>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2"/>
              <c:layout>
                <c:manualLayout>
                  <c:x val="0.001"/>
                  <c:y val="-0.01225"/>
                </c:manualLayout>
              </c:layout>
              <c:tx>
                <c:strRef>
                  <c:f>'5. 2011 Fuel saved graph'!$F$114</c:f>
                  <c:strCache>
                    <c:ptCount val="1"/>
                    <c:pt idx="0">
                      <c:v>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3"/>
              <c:layout>
                <c:manualLayout>
                  <c:x val="0.001"/>
                  <c:y val="-0.01175"/>
                </c:manualLayout>
              </c:layout>
              <c:tx>
                <c:strRef>
                  <c:f>'5. 2011 Fuel saved graph'!$F$115</c:f>
                  <c:strCache>
                    <c:ptCount val="1"/>
                    <c:pt idx="0">
                      <c:v>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4"/>
              <c:layout>
                <c:manualLayout>
                  <c:x val="0.001"/>
                  <c:y val="-0.0105"/>
                </c:manualLayout>
              </c:layout>
              <c:tx>
                <c:strRef>
                  <c:f>'5. 2011 Fuel saved graph'!$F$116</c:f>
                  <c:strCache>
                    <c:ptCount val="1"/>
                    <c:pt idx="0">
                      <c:v>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5"/>
              <c:layout>
                <c:manualLayout>
                  <c:x val="0.001"/>
                  <c:y val="-0.0135"/>
                </c:manualLayout>
              </c:layout>
              <c:tx>
                <c:strRef>
                  <c:f>'5. 2011 Fuel saved graph'!$F$117</c:f>
                  <c:strCache>
                    <c:ptCount val="1"/>
                    <c:pt idx="0">
                      <c:v>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6"/>
              <c:layout>
                <c:manualLayout>
                  <c:x val="0.0015"/>
                  <c:y val="0.054"/>
                </c:manualLayout>
              </c:layout>
              <c:tx>
                <c:strRef>
                  <c:f>'5. 2011 Fuel saved graph'!$F$118</c:f>
                  <c:strCache>
                    <c:ptCount val="1"/>
                    <c:pt idx="0">
                      <c:v>-1%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7"/>
              <c:layout>
                <c:manualLayout>
                  <c:x val="0.001"/>
                  <c:y val="-0.0325"/>
                </c:manualLayout>
              </c:layout>
              <c:tx>
                <c:strRef>
                  <c:f>'5. 2011 Fuel saved graph'!$F$119</c:f>
                  <c:strCache>
                    <c:ptCount val="1"/>
                    <c:pt idx="0">
                      <c:v>-9%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8"/>
              <c:layout>
                <c:manualLayout>
                  <c:x val="0.001"/>
                  <c:y val="-0.0325"/>
                </c:manualLayout>
              </c:layout>
              <c:tx>
                <c:strRef>
                  <c:f>'5. 2011 Fuel saved graph'!$F$120</c:f>
                  <c:strCache>
                    <c:ptCount val="1"/>
                    <c:pt idx="0">
                      <c:v>-9%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9"/>
              <c:layout>
                <c:manualLayout>
                  <c:x val="0.002"/>
                  <c:y val="-0.0135"/>
                </c:manualLayout>
              </c:layout>
              <c:tx>
                <c:strRef>
                  <c:f>'5. 2011 Fuel saved graph'!$F$121</c:f>
                  <c:strCache>
                    <c:ptCount val="1"/>
                    <c:pt idx="0">
                      <c:v>-17%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0"/>
              <c:layout>
                <c:manualLayout>
                  <c:x val="0.001"/>
                  <c:y val="-0.02675"/>
                </c:manualLayout>
              </c:layout>
              <c:tx>
                <c:strRef>
                  <c:f>'5. 2011 Fuel saved graph'!$F$122</c:f>
                  <c:strCache>
                    <c:ptCount val="1"/>
                    <c:pt idx="0">
                      <c:v>-36%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'5. 2011 Fuel saved graph'!$A$2:$A$122</c:f>
              <c:strCache/>
            </c:strRef>
          </c:cat>
          <c:val>
            <c:numRef>
              <c:f>'5. 2011 Fuel saved graph'!$C$2:$C$122</c:f>
              <c:numCache/>
            </c:numRef>
          </c:val>
        </c:ser>
        <c:overlap val="100"/>
        <c:axId val="14507089"/>
        <c:axId val="63454938"/>
      </c:barChart>
      <c:lineChart>
        <c:grouping val="standard"/>
        <c:varyColors val="0"/>
        <c:ser>
          <c:idx val="2"/>
          <c:order val="2"/>
          <c:tx>
            <c:strRef>
              <c:f>'5. 2011 Fuel saved graph'!$D$1</c:f>
              <c:strCache>
                <c:ptCount val="1"/>
                <c:pt idx="0">
                  <c:v>MPG</c:v>
                </c:pt>
              </c:strCache>
            </c:strRef>
          </c:tx>
          <c:spPr>
            <a:ln>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rgbClr val="0070C0"/>
              </a:solidFill>
              <a:ln>
                <a:solidFill>
                  <a:srgbClr val="0070C0"/>
                </a:solidFill>
              </a:ln>
            </c:spPr>
          </c:marker>
          <c:dLbls>
            <c:numFmt formatCode="General" sourceLinked="1"/>
            <c:showLegendKey val="0"/>
            <c:showVal val="0"/>
            <c:showBubbleSize val="0"/>
            <c:showCatName val="0"/>
            <c:showSerName val="0"/>
            <c:showLeaderLines val="1"/>
            <c:showPercent val="0"/>
          </c:dLbls>
          <c:cat>
            <c:strRef>
              <c:f>'5. 2011 Fuel saved graph'!$A$2:$A$122</c:f>
              <c:strCache/>
            </c:strRef>
          </c:cat>
          <c:val>
            <c:numRef>
              <c:f>'5. 2011 Fuel saved graph'!$D$2:$D$122</c:f>
              <c:numCache/>
            </c:numRef>
          </c:val>
          <c:smooth val="0"/>
        </c:ser>
        <c:marker val="1"/>
        <c:axId val="34223531"/>
        <c:axId val="39576324"/>
      </c:lineChart>
      <c:catAx>
        <c:axId val="14507089"/>
        <c:scaling>
          <c:orientation val="minMax"/>
        </c:scaling>
        <c:axPos val="b"/>
        <c:title>
          <c:tx>
            <c:rich>
              <a:bodyPr vert="horz" rot="0" anchor="ctr"/>
              <a:lstStyle/>
              <a:p>
                <a:pPr algn="ctr">
                  <a:defRPr/>
                </a:pPr>
                <a:r>
                  <a:rPr lang="en-US" cap="none" sz="1600" b="1" u="none" baseline="0">
                    <a:latin typeface="Arial"/>
                    <a:ea typeface="Arial"/>
                    <a:cs typeface="Arial"/>
                  </a:rPr>
                  <a:t>District/Bus Type/Bus Number</a:t>
                </a:r>
              </a:p>
            </c:rich>
          </c:tx>
          <c:layout/>
          <c:overlay val="0"/>
          <c:spPr>
            <a:noFill/>
            <a:ln>
              <a:noFill/>
            </a:ln>
          </c:spPr>
        </c:title>
        <c:delete val="0"/>
        <c:numFmt formatCode="General" sourceLinked="1"/>
        <c:majorTickMark val="out"/>
        <c:minorTickMark val="none"/>
        <c:tickLblPos val="low"/>
        <c:crossAx val="63454938"/>
        <c:crosses val="autoZero"/>
        <c:auto val="1"/>
        <c:lblOffset val="100"/>
        <c:noMultiLvlLbl val="0"/>
      </c:catAx>
      <c:valAx>
        <c:axId val="63454938"/>
        <c:scaling>
          <c:orientation val="minMax"/>
          <c:max val="4500"/>
          <c:min val="-500"/>
        </c:scaling>
        <c:axPos val="l"/>
        <c:title>
          <c:tx>
            <c:rich>
              <a:bodyPr vert="horz" rot="-5400000" anchor="ctr"/>
              <a:lstStyle/>
              <a:p>
                <a:pPr algn="ctr">
                  <a:defRPr/>
                </a:pPr>
                <a:r>
                  <a:rPr lang="en-US" cap="none" sz="1600" b="1" u="none" baseline="0">
                    <a:latin typeface="Arial"/>
                    <a:ea typeface="Arial"/>
                    <a:cs typeface="Arial"/>
                  </a:rPr>
                  <a:t>Gallons of Fuel</a:t>
                </a:r>
              </a:p>
            </c:rich>
          </c:tx>
          <c:layout/>
          <c:overlay val="0"/>
          <c:spPr>
            <a:noFill/>
            <a:ln>
              <a:noFill/>
            </a:ln>
          </c:spPr>
        </c:title>
        <c:majorGridlines>
          <c:spPr>
            <a:ln>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c:spPr>
        </c:majorGridlines>
        <c:delete val="0"/>
        <c:numFmt formatCode="_(* #,##0_);_(* \(#,##0\);_(* &quot;-&quot;??_);_(@_)" sourceLinked="1"/>
        <c:majorTickMark val="out"/>
        <c:minorTickMark val="none"/>
        <c:tickLblPos val="nextTo"/>
        <c:crossAx val="14507089"/>
        <c:crosses val="autoZero"/>
        <c:crossBetween val="between"/>
        <c:dispUnits/>
      </c:valAx>
      <c:catAx>
        <c:axId val="34223531"/>
        <c:scaling>
          <c:orientation val="minMax"/>
        </c:scaling>
        <c:axPos val="b"/>
        <c:delete val="1"/>
        <c:majorTickMark val="out"/>
        <c:minorTickMark val="none"/>
        <c:tickLblPos val="nextTo"/>
        <c:crossAx val="39576324"/>
        <c:crosses val="autoZero"/>
        <c:auto val="1"/>
        <c:lblOffset val="100"/>
        <c:noMultiLvlLbl val="0"/>
      </c:catAx>
      <c:valAx>
        <c:axId val="39576324"/>
        <c:scaling>
          <c:orientation val="minMax"/>
          <c:max val="14"/>
          <c:min val="1"/>
        </c:scaling>
        <c:axPos val="l"/>
        <c:title>
          <c:tx>
            <c:rich>
              <a:bodyPr vert="horz" rot="-5400000" anchor="ctr"/>
              <a:lstStyle/>
              <a:p>
                <a:pPr algn="ctr">
                  <a:defRPr/>
                </a:pPr>
                <a:r>
                  <a:rPr lang="en-US" cap="none" sz="1600" b="1" u="none" baseline="0">
                    <a:latin typeface="Arial"/>
                    <a:ea typeface="Arial"/>
                    <a:cs typeface="Arial"/>
                  </a:rPr>
                  <a:t>Average Hybrid MPG</a:t>
                </a:r>
              </a:p>
            </c:rich>
          </c:tx>
          <c:layout/>
          <c:overlay val="0"/>
          <c:spPr>
            <a:noFill/>
            <a:ln>
              <a:noFill/>
            </a:ln>
          </c:spPr>
        </c:title>
        <c:delete val="0"/>
        <c:numFmt formatCode="0.0" sourceLinked="0"/>
        <c:majorTickMark val="out"/>
        <c:minorTickMark val="none"/>
        <c:tickLblPos val="nextTo"/>
        <c:crossAx val="34223531"/>
        <c:crosses val="max"/>
        <c:crossBetween val="between"/>
        <c:dispUnits/>
        <c:majorUnit val="1"/>
        <c:minorUnit val="0.5"/>
      </c:valAx>
      <c:spPr>
        <a:solidFill>
          <a:schemeClr val="bg1"/>
        </a:solidFill>
        <a:ln w="25400" cap="flat" cmpd="sng">
          <a:solidFill>
            <a:schemeClr val="bg1"/>
          </a:solidFill>
          <a:prstDash val="solid"/>
        </a:ln>
      </c:spPr>
    </c:plotArea>
    <c:legend>
      <c:legendPos val="r"/>
      <c:layout>
        <c:manualLayout>
          <c:xMode val="edge"/>
          <c:yMode val="edge"/>
          <c:x val="0.116"/>
          <c:y val="0.008"/>
          <c:w val="0.095"/>
          <c:h val="0.144"/>
        </c:manualLayout>
      </c:layout>
      <c:overlay val="0"/>
      <c:txPr>
        <a:bodyPr vert="horz" rot="0"/>
        <a:lstStyle/>
        <a:p>
          <a:pPr>
            <a:defRPr lang="en-US" cap="none" sz="1200" u="none" baseline="0">
              <a:latin typeface="Arial"/>
              <a:ea typeface="Arial"/>
              <a:cs typeface="Arial"/>
            </a:defRPr>
          </a:pPr>
        </a:p>
      </c:txPr>
    </c:legend>
    <c:plotVisOnly val="1"/>
    <c:dispBlanksAs val="gap"/>
    <c:showDLblsOverMax val="0"/>
  </c:chart>
  <c:spPr>
    <a:ln>
      <a:solidFill>
        <a:srgbClr val="0070C0"/>
      </a:solid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[0]8. 2011 v 2012 Fuel with Filter!PivotTable1</c:name>
  </c:pivotSource>
  <c:chart>
    <c:autoTitleDeleted val="0"/>
    <c:title>
      <c:tx>
        <c:rich>
          <a:bodyPr vert="horz" rot="0" anchor="ctr"/>
          <a:lstStyle/>
          <a:p>
            <a:pPr algn="ctr">
              <a:defRPr/>
            </a:pPr>
            <a:r>
              <a:rPr lang="en-US" cap="none" u="none" baseline="0">
                <a:solidFill>
                  <a:schemeClr val="accent4">
                    <a:lumMod val="75000"/>
                  </a:schemeClr>
                </a:solidFill>
              </a:rPr>
              <a:t>KY Hybrid School Bus Project</a:t>
            </a:r>
            <a:r>
              <a:rPr lang="en-US" cap="none" u="none" baseline="0">
                <a:solidFill>
                  <a:schemeClr val="accent4">
                    <a:lumMod val="75000"/>
                  </a:schemeClr>
                </a:solidFill>
              </a:rPr>
              <a:t>
Fuel Saved by Bus</a:t>
            </a:r>
            <a:r>
              <a:rPr lang="en-US" cap="none" u="none" baseline="0">
                <a:solidFill>
                  <a:schemeClr val="accent4">
                    <a:lumMod val="75000"/>
                  </a:schemeClr>
                </a:solidFill>
              </a:rPr>
              <a:t>
2011 v. 2012</a:t>
            </a:r>
          </a:p>
        </c:rich>
      </c:tx>
      <c:layout/>
      <c:overlay val="0"/>
      <c:spPr>
        <a:noFill/>
        <a:ln>
          <a:noFill/>
        </a:ln>
      </c:spPr>
    </c:title>
    <c:plotArea>
      <c:layout/>
      <c:barChart>
        <c:barDir val="col"/>
        <c:grouping val="clustered"/>
        <c:varyColors val="0"/>
        <c:ser>
          <c:idx val="0"/>
          <c:order val="0"/>
          <c:tx>
            <c:strRef>
              <c:f>'8. 2011 v 2012 Fuel with Filter'!$I$1</c:f>
              <c:strCache>
                <c:ptCount val="1"/>
                <c:pt idx="0">
                  <c:v>Fuel Saved 2011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 2011 v 2012 Fuel with Filter'!$H$2:$H$157</c:f>
              <c:strCache>
                <c:ptCount val="155"/>
                <c:pt idx="0">
                  <c:v>Jefferson TB #1148</c:v>
                </c:pt>
                <c:pt idx="1">
                  <c:v>Jefferson TB #1146</c:v>
                </c:pt>
                <c:pt idx="2">
                  <c:v>Jefferson TB #1143</c:v>
                </c:pt>
                <c:pt idx="3">
                  <c:v>Jefferson TB #1139</c:v>
                </c:pt>
                <c:pt idx="4">
                  <c:v>Jefferson TB #1138</c:v>
                </c:pt>
                <c:pt idx="5">
                  <c:v>LaRue TB #133</c:v>
                </c:pt>
                <c:pt idx="6">
                  <c:v>Pike TB #397</c:v>
                </c:pt>
                <c:pt idx="7">
                  <c:v>Jefferson TB #1145</c:v>
                </c:pt>
                <c:pt idx="8">
                  <c:v>Jefferson TB #1137</c:v>
                </c:pt>
                <c:pt idx="9">
                  <c:v>BreathittTB #1</c:v>
                </c:pt>
                <c:pt idx="10">
                  <c:v>Jefferson TB #1151</c:v>
                </c:pt>
                <c:pt idx="11">
                  <c:v>Jefferson TB #1152</c:v>
                </c:pt>
                <c:pt idx="12">
                  <c:v>Jefferson TB #1141</c:v>
                </c:pt>
                <c:pt idx="13">
                  <c:v>Jefferson TB #1140</c:v>
                </c:pt>
                <c:pt idx="14">
                  <c:v>BreathittTB #30</c:v>
                </c:pt>
                <c:pt idx="15">
                  <c:v>Pike TB #398</c:v>
                </c:pt>
                <c:pt idx="16">
                  <c:v>Mercer IC #112</c:v>
                </c:pt>
                <c:pt idx="17">
                  <c:v>Mercer IC #111</c:v>
                </c:pt>
                <c:pt idx="18">
                  <c:v>Jefferson TB #1142</c:v>
                </c:pt>
                <c:pt idx="19">
                  <c:v>Kenton TB #89</c:v>
                </c:pt>
                <c:pt idx="20">
                  <c:v>Pike TB #437</c:v>
                </c:pt>
                <c:pt idx="21">
                  <c:v>Pike TB #401</c:v>
                </c:pt>
                <c:pt idx="22">
                  <c:v>Jefferson TB #1147</c:v>
                </c:pt>
                <c:pt idx="23">
                  <c:v>Jefferson TB #1149</c:v>
                </c:pt>
                <c:pt idx="24">
                  <c:v>Pike TB #428</c:v>
                </c:pt>
                <c:pt idx="25">
                  <c:v>Jefferson TB #1144</c:v>
                </c:pt>
                <c:pt idx="26">
                  <c:v>Madison TB #109</c:v>
                </c:pt>
                <c:pt idx="27">
                  <c:v>Campbell TB #53</c:v>
                </c:pt>
                <c:pt idx="28">
                  <c:v>Pike TB #419</c:v>
                </c:pt>
                <c:pt idx="29">
                  <c:v>Pike TB #408</c:v>
                </c:pt>
                <c:pt idx="30">
                  <c:v>Whitley TB #105</c:v>
                </c:pt>
                <c:pt idx="31">
                  <c:v>Pike TB #396</c:v>
                </c:pt>
                <c:pt idx="32">
                  <c:v>Jefferson TB #1150</c:v>
                </c:pt>
                <c:pt idx="33">
                  <c:v>Pike TB #400</c:v>
                </c:pt>
                <c:pt idx="34">
                  <c:v>Madison TB #110</c:v>
                </c:pt>
                <c:pt idx="35">
                  <c:v>Simpson TB #910</c:v>
                </c:pt>
                <c:pt idx="36">
                  <c:v>Jefferson IC #1132</c:v>
                </c:pt>
                <c:pt idx="37">
                  <c:v>Bath IC #1166</c:v>
                </c:pt>
                <c:pt idx="38">
                  <c:v>Franklin County TB #147</c:v>
                </c:pt>
                <c:pt idx="39">
                  <c:v>Pike TB #417</c:v>
                </c:pt>
                <c:pt idx="40">
                  <c:v>Pike TB #412</c:v>
                </c:pt>
                <c:pt idx="41">
                  <c:v>LaRue TB #134</c:v>
                </c:pt>
                <c:pt idx="42">
                  <c:v>Jefferson IC #1125</c:v>
                </c:pt>
                <c:pt idx="43">
                  <c:v>LaRue TB #136</c:v>
                </c:pt>
                <c:pt idx="44">
                  <c:v>Bardstown Independent IC #6</c:v>
                </c:pt>
                <c:pt idx="45">
                  <c:v>Jefferson IC #1121</c:v>
                </c:pt>
                <c:pt idx="46">
                  <c:v>Jefferson IC #1134</c:v>
                </c:pt>
                <c:pt idx="47">
                  <c:v>Kenton TB #91</c:v>
                </c:pt>
                <c:pt idx="48">
                  <c:v>LaRue TB #135</c:v>
                </c:pt>
                <c:pt idx="49">
                  <c:v>Pike TB #427</c:v>
                </c:pt>
                <c:pt idx="50">
                  <c:v>Jefferson IC #1122</c:v>
                </c:pt>
                <c:pt idx="51">
                  <c:v>BreathittTB #1060</c:v>
                </c:pt>
                <c:pt idx="52">
                  <c:v>Jefferson IC #1128</c:v>
                </c:pt>
                <c:pt idx="53">
                  <c:v>Kenton TB #90</c:v>
                </c:pt>
                <c:pt idx="54">
                  <c:v>Pike TB #413</c:v>
                </c:pt>
                <c:pt idx="55">
                  <c:v>Pike TB #418</c:v>
                </c:pt>
                <c:pt idx="56">
                  <c:v>Jefferson IC #1133</c:v>
                </c:pt>
                <c:pt idx="57">
                  <c:v>Jefferson IC #1129</c:v>
                </c:pt>
                <c:pt idx="58">
                  <c:v>Pike TB #430</c:v>
                </c:pt>
                <c:pt idx="59">
                  <c:v>Jefferson IC #1130</c:v>
                </c:pt>
                <c:pt idx="60">
                  <c:v>Pike TB #438</c:v>
                </c:pt>
                <c:pt idx="61">
                  <c:v>Martin TB #1001</c:v>
                </c:pt>
                <c:pt idx="62">
                  <c:v>Jefferson IC #1124</c:v>
                </c:pt>
                <c:pt idx="63">
                  <c:v>Pike TB #407</c:v>
                </c:pt>
                <c:pt idx="64">
                  <c:v>Jefferson IC #1136</c:v>
                </c:pt>
                <c:pt idx="65">
                  <c:v>Jefferson IC #1127</c:v>
                </c:pt>
                <c:pt idx="66">
                  <c:v>Boone TB #295</c:v>
                </c:pt>
                <c:pt idx="67">
                  <c:v>Pike TB #433</c:v>
                </c:pt>
                <c:pt idx="68">
                  <c:v>Pike TB #425</c:v>
                </c:pt>
                <c:pt idx="69">
                  <c:v>Pike TB #416</c:v>
                </c:pt>
                <c:pt idx="70">
                  <c:v>BreathittTB #60</c:v>
                </c:pt>
                <c:pt idx="71">
                  <c:v>BreathittTB #18</c:v>
                </c:pt>
                <c:pt idx="72">
                  <c:v>Pike TB #432</c:v>
                </c:pt>
                <c:pt idx="73">
                  <c:v>Pike TB #414</c:v>
                </c:pt>
                <c:pt idx="74">
                  <c:v>Boone TB #294</c:v>
                </c:pt>
                <c:pt idx="75">
                  <c:v>Kenton TB #92</c:v>
                </c:pt>
                <c:pt idx="76">
                  <c:v>Jefferson IC #1123</c:v>
                </c:pt>
                <c:pt idx="77">
                  <c:v>Jefferson IC #1126</c:v>
                </c:pt>
                <c:pt idx="78">
                  <c:v>Jefferson IC #1135</c:v>
                </c:pt>
                <c:pt idx="79">
                  <c:v>Kenton TB #94</c:v>
                </c:pt>
                <c:pt idx="80">
                  <c:v>Barren IC #1</c:v>
                </c:pt>
                <c:pt idx="81">
                  <c:v>Pike TB #421</c:v>
                </c:pt>
                <c:pt idx="82">
                  <c:v>Pike TB #399</c:v>
                </c:pt>
                <c:pt idx="83">
                  <c:v>BreathittTB #1018</c:v>
                </c:pt>
                <c:pt idx="84">
                  <c:v>Pike TB #409</c:v>
                </c:pt>
                <c:pt idx="85">
                  <c:v>Jefferson IC #1131</c:v>
                </c:pt>
                <c:pt idx="86">
                  <c:v>Todd TB #310</c:v>
                </c:pt>
                <c:pt idx="87">
                  <c:v>Pike TB #429</c:v>
                </c:pt>
                <c:pt idx="88">
                  <c:v>Pike TB #422</c:v>
                </c:pt>
                <c:pt idx="89">
                  <c:v>Allen -TB #21</c:v>
                </c:pt>
                <c:pt idx="90">
                  <c:v>Pike TB #410</c:v>
                </c:pt>
                <c:pt idx="91">
                  <c:v>Pike TB #420</c:v>
                </c:pt>
                <c:pt idx="92">
                  <c:v>Madison TB #108</c:v>
                </c:pt>
                <c:pt idx="93">
                  <c:v>Trigg TB #10</c:v>
                </c:pt>
                <c:pt idx="94">
                  <c:v>Pike TB #431</c:v>
                </c:pt>
                <c:pt idx="95">
                  <c:v>BreathittTB #61</c:v>
                </c:pt>
                <c:pt idx="96">
                  <c:v>Pike TB #435</c:v>
                </c:pt>
                <c:pt idx="97">
                  <c:v>Corbin IndependentTB #67</c:v>
                </c:pt>
                <c:pt idx="98">
                  <c:v>Pike TB #411</c:v>
                </c:pt>
                <c:pt idx="99">
                  <c:v>Hart IC #64</c:v>
                </c:pt>
                <c:pt idx="100">
                  <c:v>Pike TB #424</c:v>
                </c:pt>
                <c:pt idx="101">
                  <c:v>Pike TB #436</c:v>
                </c:pt>
                <c:pt idx="102">
                  <c:v>Pike TB #426</c:v>
                </c:pt>
                <c:pt idx="103">
                  <c:v>Madison TB #111</c:v>
                </c:pt>
                <c:pt idx="104">
                  <c:v>Frankfort Independent TB #3</c:v>
                </c:pt>
                <c:pt idx="105">
                  <c:v>Crittenden County IC #111</c:v>
                </c:pt>
                <c:pt idx="106">
                  <c:v>Warren TB #1102</c:v>
                </c:pt>
                <c:pt idx="107">
                  <c:v>Pike TB #415</c:v>
                </c:pt>
                <c:pt idx="108">
                  <c:v>BreathittTB #1061</c:v>
                </c:pt>
                <c:pt idx="109">
                  <c:v>Burgin IC #2211</c:v>
                </c:pt>
                <c:pt idx="110">
                  <c:v>Pike TB #434</c:v>
                </c:pt>
                <c:pt idx="111">
                  <c:v>Warren TB #1104</c:v>
                </c:pt>
                <c:pt idx="112">
                  <c:v>Warren TB #1103</c:v>
                </c:pt>
                <c:pt idx="113">
                  <c:v>Warren TB #1101</c:v>
                </c:pt>
                <c:pt idx="114">
                  <c:v>Marion TB #104</c:v>
                </c:pt>
                <c:pt idx="115">
                  <c:v>Williamstown IndependentTB #32</c:v>
                </c:pt>
                <c:pt idx="116">
                  <c:v>McCreary IC #12</c:v>
                </c:pt>
                <c:pt idx="117">
                  <c:v>Williamstown IndependentTB #30</c:v>
                </c:pt>
                <c:pt idx="118">
                  <c:v>Harlan Independent IC #11</c:v>
                </c:pt>
                <c:pt idx="119">
                  <c:v>Caldwell TB #1184</c:v>
                </c:pt>
                <c:pt idx="120">
                  <c:v>Covington Independent TB #21</c:v>
                </c:pt>
                <c:pt idx="121">
                  <c:v>Madison TB #112</c:v>
                </c:pt>
                <c:pt idx="122">
                  <c:v>Jefferson TB #1219</c:v>
                </c:pt>
                <c:pt idx="123">
                  <c:v>Jefferson TB #1216</c:v>
                </c:pt>
                <c:pt idx="124">
                  <c:v>Jefferson TB #1232</c:v>
                </c:pt>
                <c:pt idx="125">
                  <c:v>Jefferson TB #1228</c:v>
                </c:pt>
                <c:pt idx="126">
                  <c:v>Bullitt IC #1290</c:v>
                </c:pt>
                <c:pt idx="127">
                  <c:v>Bullitt IC #1259</c:v>
                </c:pt>
                <c:pt idx="128">
                  <c:v>BreathittTB #1333</c:v>
                </c:pt>
                <c:pt idx="129">
                  <c:v>Montgomery IC #2011</c:v>
                </c:pt>
                <c:pt idx="130">
                  <c:v>Jefferson TB #1230</c:v>
                </c:pt>
                <c:pt idx="131">
                  <c:v>Jefferson TB #1221</c:v>
                </c:pt>
                <c:pt idx="132">
                  <c:v>BreathittTB #1336</c:v>
                </c:pt>
                <c:pt idx="133">
                  <c:v>Jefferson TB #1229</c:v>
                </c:pt>
                <c:pt idx="134">
                  <c:v>Bath IC #1268</c:v>
                </c:pt>
                <c:pt idx="135">
                  <c:v>Madison TB #113</c:v>
                </c:pt>
                <c:pt idx="136">
                  <c:v>Jefferson TB #1215</c:v>
                </c:pt>
                <c:pt idx="137">
                  <c:v>Jefferson TB #1231</c:v>
                </c:pt>
                <c:pt idx="138">
                  <c:v>Jefferson TB #1227</c:v>
                </c:pt>
                <c:pt idx="139">
                  <c:v>Meade TB #230</c:v>
                </c:pt>
                <c:pt idx="140">
                  <c:v>Bath IC #1269</c:v>
                </c:pt>
                <c:pt idx="141">
                  <c:v>Jefferson TB #1217</c:v>
                </c:pt>
                <c:pt idx="142">
                  <c:v>BreathittTB #1321</c:v>
                </c:pt>
                <c:pt idx="143">
                  <c:v>Jefferson TB #1218</c:v>
                </c:pt>
                <c:pt idx="144">
                  <c:v>BreathittTB #1324</c:v>
                </c:pt>
                <c:pt idx="145">
                  <c:v>Jefferson TB #1220</c:v>
                </c:pt>
                <c:pt idx="146">
                  <c:v>Garrard TB #912</c:v>
                </c:pt>
                <c:pt idx="147">
                  <c:v>Jefferson TB #1222</c:v>
                </c:pt>
                <c:pt idx="148">
                  <c:v>Jefferson TB #1225</c:v>
                </c:pt>
                <c:pt idx="149">
                  <c:v>Bullitt IC #1289</c:v>
                </c:pt>
                <c:pt idx="150">
                  <c:v>Jefferson TB #1226</c:v>
                </c:pt>
                <c:pt idx="151">
                  <c:v>Bullitt IC #1248</c:v>
                </c:pt>
                <c:pt idx="152">
                  <c:v>Bullitt IC #1212</c:v>
                </c:pt>
                <c:pt idx="153">
                  <c:v>Jefferson TB #1223</c:v>
                </c:pt>
                <c:pt idx="154">
                  <c:v>Jefferson TB #1224</c:v>
                </c:pt>
              </c:strCache>
            </c:strRef>
          </c:cat>
          <c:val>
            <c:numRef>
              <c:f>'8. 2011 v 2012 Fuel with Filter'!$I$2:$I$157</c:f>
              <c:numCache>
                <c:formatCode>_(* #,##0_);_(* \(#,##0\);_(* "-"??_);_(@_)</c:formatCode>
                <c:ptCount val="155"/>
                <c:pt idx="0">
                  <c:v>1935.9727805695143</c:v>
                </c:pt>
                <c:pt idx="1">
                  <c:v>1686.3679899497488</c:v>
                </c:pt>
                <c:pt idx="2">
                  <c:v>1614.5561139028482</c:v>
                </c:pt>
                <c:pt idx="3">
                  <c:v>1500.3913400335005</c:v>
                </c:pt>
                <c:pt idx="4">
                  <c:v>1355.407822445562</c:v>
                </c:pt>
                <c:pt idx="5">
                  <c:v>1309.5983333333334</c:v>
                </c:pt>
                <c:pt idx="6">
                  <c:v>1294.4638095238092</c:v>
                </c:pt>
                <c:pt idx="7">
                  <c:v>1244.0836850921273</c:v>
                </c:pt>
                <c:pt idx="8">
                  <c:v>1229.9340536013406</c:v>
                </c:pt>
                <c:pt idx="9">
                  <c:v>1211.3252559726957</c:v>
                </c:pt>
                <c:pt idx="10">
                  <c:v>1150.0691457286437</c:v>
                </c:pt>
                <c:pt idx="11">
                  <c:v>1140.8795812395308</c:v>
                </c:pt>
                <c:pt idx="12">
                  <c:v>982.5341206030157</c:v>
                </c:pt>
                <c:pt idx="13">
                  <c:v>971.4949581239532</c:v>
                </c:pt>
                <c:pt idx="14">
                  <c:v>944.966206896552</c:v>
                </c:pt>
                <c:pt idx="15">
                  <c:v>933.7988888888888</c:v>
                </c:pt>
                <c:pt idx="16">
                  <c:v>854.6363636363635</c:v>
                </c:pt>
                <c:pt idx="17">
                  <c:v>833.9381818181819</c:v>
                </c:pt>
                <c:pt idx="18">
                  <c:v>830.2429648241205</c:v>
                </c:pt>
                <c:pt idx="19">
                  <c:v>829.7399999999998</c:v>
                </c:pt>
                <c:pt idx="20">
                  <c:v>814.8355555555556</c:v>
                </c:pt>
                <c:pt idx="21">
                  <c:v>757.4541269841266</c:v>
                </c:pt>
                <c:pt idx="22">
                  <c:v>753.5420603015076</c:v>
                </c:pt>
                <c:pt idx="23">
                  <c:v>738.5934338358459</c:v>
                </c:pt>
                <c:pt idx="24">
                  <c:v>711.936507936508</c:v>
                </c:pt>
                <c:pt idx="25">
                  <c:v>690.5256448911223</c:v>
                </c:pt>
                <c:pt idx="26">
                  <c:v>647.002033898305</c:v>
                </c:pt>
                <c:pt idx="27">
                  <c:v>639.3139344262297</c:v>
                </c:pt>
                <c:pt idx="28">
                  <c:v>633.541746031746</c:v>
                </c:pt>
                <c:pt idx="29">
                  <c:v>624.1111111111111</c:v>
                </c:pt>
                <c:pt idx="30">
                  <c:v>588.2142857142858</c:v>
                </c:pt>
                <c:pt idx="31">
                  <c:v>580.4801587301588</c:v>
                </c:pt>
                <c:pt idx="32">
                  <c:v>576.0668174204355</c:v>
                </c:pt>
                <c:pt idx="33">
                  <c:v>573.948412698413</c:v>
                </c:pt>
                <c:pt idx="34">
                  <c:v>560.0735593220338</c:v>
                </c:pt>
                <c:pt idx="35">
                  <c:v>552.4652173913041</c:v>
                </c:pt>
                <c:pt idx="36">
                  <c:v>540.4941373534339</c:v>
                </c:pt>
                <c:pt idx="37">
                  <c:v>483.1736507936512</c:v>
                </c:pt>
                <c:pt idx="38">
                  <c:v>476.7634868421055</c:v>
                </c:pt>
                <c:pt idx="39">
                  <c:v>466.031746031746</c:v>
                </c:pt>
                <c:pt idx="40">
                  <c:v>452.6458730158731</c:v>
                </c:pt>
                <c:pt idx="41">
                  <c:v>452.50333333333333</c:v>
                </c:pt>
                <c:pt idx="42">
                  <c:v>440.5012562814072</c:v>
                </c:pt>
                <c:pt idx="43">
                  <c:v>429.94500000000005</c:v>
                </c:pt>
                <c:pt idx="44">
                  <c:v>422.9047619047619</c:v>
                </c:pt>
                <c:pt idx="45">
                  <c:v>409.13777219430494</c:v>
                </c:pt>
                <c:pt idx="46">
                  <c:v>395.20938023450594</c:v>
                </c:pt>
                <c:pt idx="47">
                  <c:v>374.4665624999998</c:v>
                </c:pt>
                <c:pt idx="48">
                  <c:v>373.23</c:v>
                </c:pt>
                <c:pt idx="49">
                  <c:v>367.4603174603176</c:v>
                </c:pt>
                <c:pt idx="50">
                  <c:v>361.14596314907874</c:v>
                </c:pt>
                <c:pt idx="51">
                  <c:v>358.9677419354838</c:v>
                </c:pt>
                <c:pt idx="52">
                  <c:v>350.8957286432162</c:v>
                </c:pt>
                <c:pt idx="53">
                  <c:v>350.0965625000001</c:v>
                </c:pt>
                <c:pt idx="54">
                  <c:v>335.3809523809525</c:v>
                </c:pt>
                <c:pt idx="55">
                  <c:v>329.3809523809524</c:v>
                </c:pt>
                <c:pt idx="56">
                  <c:v>329.10971524288107</c:v>
                </c:pt>
                <c:pt idx="57">
                  <c:v>324.1024120603016</c:v>
                </c:pt>
                <c:pt idx="58">
                  <c:v>321.34920634920627</c:v>
                </c:pt>
                <c:pt idx="59">
                  <c:v>320.98013400335014</c:v>
                </c:pt>
                <c:pt idx="60">
                  <c:v>309.66666666666674</c:v>
                </c:pt>
                <c:pt idx="61">
                  <c:v>307.2342857142862</c:v>
                </c:pt>
                <c:pt idx="62">
                  <c:v>297.0854271356784</c:v>
                </c:pt>
                <c:pt idx="63">
                  <c:v>283.4292063492063</c:v>
                </c:pt>
                <c:pt idx="64">
                  <c:v>281.8641373534339</c:v>
                </c:pt>
                <c:pt idx="65">
                  <c:v>280.65159128978223</c:v>
                </c:pt>
                <c:pt idx="66">
                  <c:v>279.40206349206346</c:v>
                </c:pt>
                <c:pt idx="67">
                  <c:v>272.20698412698414</c:v>
                </c:pt>
                <c:pt idx="68">
                  <c:v>268.22142857142853</c:v>
                </c:pt>
                <c:pt idx="69">
                  <c:v>267.7301587301588</c:v>
                </c:pt>
                <c:pt idx="70">
                  <c:v>267.6852941176471</c:v>
                </c:pt>
                <c:pt idx="71">
                  <c:v>267.45494880546073</c:v>
                </c:pt>
                <c:pt idx="72">
                  <c:v>265.2222222222223</c:v>
                </c:pt>
                <c:pt idx="73">
                  <c:v>260.69603174603174</c:v>
                </c:pt>
                <c:pt idx="74">
                  <c:v>260.68809523809534</c:v>
                </c:pt>
                <c:pt idx="75">
                  <c:v>249.60500000000002</c:v>
                </c:pt>
                <c:pt idx="76">
                  <c:v>243.43886097152426</c:v>
                </c:pt>
                <c:pt idx="77">
                  <c:v>231.4931155778894</c:v>
                </c:pt>
                <c:pt idx="78">
                  <c:v>227.3285427135678</c:v>
                </c:pt>
                <c:pt idx="79">
                  <c:v>218.89937499999996</c:v>
                </c:pt>
                <c:pt idx="80">
                  <c:v>218.71126984126988</c:v>
                </c:pt>
                <c:pt idx="81">
                  <c:v>214.1492063492064</c:v>
                </c:pt>
                <c:pt idx="82">
                  <c:v>211.26412698412696</c:v>
                </c:pt>
                <c:pt idx="83">
                  <c:v>200.21419354838707</c:v>
                </c:pt>
                <c:pt idx="84">
                  <c:v>191.28952380952387</c:v>
                </c:pt>
                <c:pt idx="85">
                  <c:v>187.18174204355103</c:v>
                </c:pt>
                <c:pt idx="86">
                  <c:v>173.32205128205123</c:v>
                </c:pt>
                <c:pt idx="87">
                  <c:v>167.4920634920635</c:v>
                </c:pt>
                <c:pt idx="88">
                  <c:v>161.8953968253968</c:v>
                </c:pt>
                <c:pt idx="89">
                  <c:v>157.8585714285714</c:v>
                </c:pt>
                <c:pt idx="90">
                  <c:v>156.73492063492063</c:v>
                </c:pt>
                <c:pt idx="91">
                  <c:v>155.51952380952383</c:v>
                </c:pt>
                <c:pt idx="92">
                  <c:v>147.14389830508475</c:v>
                </c:pt>
                <c:pt idx="93">
                  <c:v>144.1942857142858</c:v>
                </c:pt>
                <c:pt idx="94">
                  <c:v>143.64984126984132</c:v>
                </c:pt>
                <c:pt idx="95">
                  <c:v>139.90000000000003</c:v>
                </c:pt>
                <c:pt idx="96">
                  <c:v>134.73015873015873</c:v>
                </c:pt>
                <c:pt idx="97">
                  <c:v>129.94603174603185</c:v>
                </c:pt>
                <c:pt idx="98">
                  <c:v>124.44555555555553</c:v>
                </c:pt>
                <c:pt idx="99">
                  <c:v>122.88785714285717</c:v>
                </c:pt>
                <c:pt idx="100">
                  <c:v>121.77777777777783</c:v>
                </c:pt>
                <c:pt idx="101">
                  <c:v>115.63730158730152</c:v>
                </c:pt>
                <c:pt idx="102">
                  <c:v>108.3650793650794</c:v>
                </c:pt>
                <c:pt idx="103">
                  <c:v>107.92254237288137</c:v>
                </c:pt>
                <c:pt idx="104">
                  <c:v>99.8610169491526</c:v>
                </c:pt>
                <c:pt idx="105">
                  <c:v>66.63285714285712</c:v>
                </c:pt>
                <c:pt idx="106">
                  <c:v>65.46030303030307</c:v>
                </c:pt>
                <c:pt idx="107">
                  <c:v>55.15650793650795</c:v>
                </c:pt>
                <c:pt idx="108">
                  <c:v>46.51538461538462</c:v>
                </c:pt>
                <c:pt idx="109">
                  <c:v>44.40866666666659</c:v>
                </c:pt>
                <c:pt idx="110">
                  <c:v>38.69047619047615</c:v>
                </c:pt>
                <c:pt idx="111">
                  <c:v>25.852222222222224</c:v>
                </c:pt>
                <c:pt idx="112">
                  <c:v>22.761739130434762</c:v>
                </c:pt>
                <c:pt idx="113">
                  <c:v>21.037027027027023</c:v>
                </c:pt>
                <c:pt idx="114">
                  <c:v>19.715000000000032</c:v>
                </c:pt>
                <c:pt idx="115">
                  <c:v>6.6564705882352655</c:v>
                </c:pt>
                <c:pt idx="116">
                  <c:v>-4.2595238095238415</c:v>
                </c:pt>
                <c:pt idx="117">
                  <c:v>-27.724117647058847</c:v>
                </c:pt>
                <c:pt idx="118">
                  <c:v>-68.44444444444446</c:v>
                </c:pt>
                <c:pt idx="119">
                  <c:v>-151.88781609195405</c:v>
                </c:pt>
                <c:pt idx="120">
                  <c:v>-177.3608695652174</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numCache>
            </c:numRef>
          </c:val>
        </c:ser>
        <c:ser>
          <c:idx val="1"/>
          <c:order val="1"/>
          <c:tx>
            <c:strRef>
              <c:f>'8. 2011 v 2012 Fuel with Filter'!$J$1</c:f>
              <c:strCache>
                <c:ptCount val="1"/>
                <c:pt idx="0">
                  <c:v>Fuel Saved 2012</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 2011 v 2012 Fuel with Filter'!$H$2:$H$157</c:f>
              <c:strCache>
                <c:ptCount val="155"/>
                <c:pt idx="0">
                  <c:v>Jefferson TB #1148</c:v>
                </c:pt>
                <c:pt idx="1">
                  <c:v>Jefferson TB #1146</c:v>
                </c:pt>
                <c:pt idx="2">
                  <c:v>Jefferson TB #1143</c:v>
                </c:pt>
                <c:pt idx="3">
                  <c:v>Jefferson TB #1139</c:v>
                </c:pt>
                <c:pt idx="4">
                  <c:v>Jefferson TB #1138</c:v>
                </c:pt>
                <c:pt idx="5">
                  <c:v>LaRue TB #133</c:v>
                </c:pt>
                <c:pt idx="6">
                  <c:v>Pike TB #397</c:v>
                </c:pt>
                <c:pt idx="7">
                  <c:v>Jefferson TB #1145</c:v>
                </c:pt>
                <c:pt idx="8">
                  <c:v>Jefferson TB #1137</c:v>
                </c:pt>
                <c:pt idx="9">
                  <c:v>BreathittTB #1</c:v>
                </c:pt>
                <c:pt idx="10">
                  <c:v>Jefferson TB #1151</c:v>
                </c:pt>
                <c:pt idx="11">
                  <c:v>Jefferson TB #1152</c:v>
                </c:pt>
                <c:pt idx="12">
                  <c:v>Jefferson TB #1141</c:v>
                </c:pt>
                <c:pt idx="13">
                  <c:v>Jefferson TB #1140</c:v>
                </c:pt>
                <c:pt idx="14">
                  <c:v>BreathittTB #30</c:v>
                </c:pt>
                <c:pt idx="15">
                  <c:v>Pike TB #398</c:v>
                </c:pt>
                <c:pt idx="16">
                  <c:v>Mercer IC #112</c:v>
                </c:pt>
                <c:pt idx="17">
                  <c:v>Mercer IC #111</c:v>
                </c:pt>
                <c:pt idx="18">
                  <c:v>Jefferson TB #1142</c:v>
                </c:pt>
                <c:pt idx="19">
                  <c:v>Kenton TB #89</c:v>
                </c:pt>
                <c:pt idx="20">
                  <c:v>Pike TB #437</c:v>
                </c:pt>
                <c:pt idx="21">
                  <c:v>Pike TB #401</c:v>
                </c:pt>
                <c:pt idx="22">
                  <c:v>Jefferson TB #1147</c:v>
                </c:pt>
                <c:pt idx="23">
                  <c:v>Jefferson TB #1149</c:v>
                </c:pt>
                <c:pt idx="24">
                  <c:v>Pike TB #428</c:v>
                </c:pt>
                <c:pt idx="25">
                  <c:v>Jefferson TB #1144</c:v>
                </c:pt>
                <c:pt idx="26">
                  <c:v>Madison TB #109</c:v>
                </c:pt>
                <c:pt idx="27">
                  <c:v>Campbell TB #53</c:v>
                </c:pt>
                <c:pt idx="28">
                  <c:v>Pike TB #419</c:v>
                </c:pt>
                <c:pt idx="29">
                  <c:v>Pike TB #408</c:v>
                </c:pt>
                <c:pt idx="30">
                  <c:v>Whitley TB #105</c:v>
                </c:pt>
                <c:pt idx="31">
                  <c:v>Pike TB #396</c:v>
                </c:pt>
                <c:pt idx="32">
                  <c:v>Jefferson TB #1150</c:v>
                </c:pt>
                <c:pt idx="33">
                  <c:v>Pike TB #400</c:v>
                </c:pt>
                <c:pt idx="34">
                  <c:v>Madison TB #110</c:v>
                </c:pt>
                <c:pt idx="35">
                  <c:v>Simpson TB #910</c:v>
                </c:pt>
                <c:pt idx="36">
                  <c:v>Jefferson IC #1132</c:v>
                </c:pt>
                <c:pt idx="37">
                  <c:v>Bath IC #1166</c:v>
                </c:pt>
                <c:pt idx="38">
                  <c:v>Franklin County TB #147</c:v>
                </c:pt>
                <c:pt idx="39">
                  <c:v>Pike TB #417</c:v>
                </c:pt>
                <c:pt idx="40">
                  <c:v>Pike TB #412</c:v>
                </c:pt>
                <c:pt idx="41">
                  <c:v>LaRue TB #134</c:v>
                </c:pt>
                <c:pt idx="42">
                  <c:v>Jefferson IC #1125</c:v>
                </c:pt>
                <c:pt idx="43">
                  <c:v>LaRue TB #136</c:v>
                </c:pt>
                <c:pt idx="44">
                  <c:v>Bardstown Independent IC #6</c:v>
                </c:pt>
                <c:pt idx="45">
                  <c:v>Jefferson IC #1121</c:v>
                </c:pt>
                <c:pt idx="46">
                  <c:v>Jefferson IC #1134</c:v>
                </c:pt>
                <c:pt idx="47">
                  <c:v>Kenton TB #91</c:v>
                </c:pt>
                <c:pt idx="48">
                  <c:v>LaRue TB #135</c:v>
                </c:pt>
                <c:pt idx="49">
                  <c:v>Pike TB #427</c:v>
                </c:pt>
                <c:pt idx="50">
                  <c:v>Jefferson IC #1122</c:v>
                </c:pt>
                <c:pt idx="51">
                  <c:v>BreathittTB #1060</c:v>
                </c:pt>
                <c:pt idx="52">
                  <c:v>Jefferson IC #1128</c:v>
                </c:pt>
                <c:pt idx="53">
                  <c:v>Kenton TB #90</c:v>
                </c:pt>
                <c:pt idx="54">
                  <c:v>Pike TB #413</c:v>
                </c:pt>
                <c:pt idx="55">
                  <c:v>Pike TB #418</c:v>
                </c:pt>
                <c:pt idx="56">
                  <c:v>Jefferson IC #1133</c:v>
                </c:pt>
                <c:pt idx="57">
                  <c:v>Jefferson IC #1129</c:v>
                </c:pt>
                <c:pt idx="58">
                  <c:v>Pike TB #430</c:v>
                </c:pt>
                <c:pt idx="59">
                  <c:v>Jefferson IC #1130</c:v>
                </c:pt>
                <c:pt idx="60">
                  <c:v>Pike TB #438</c:v>
                </c:pt>
                <c:pt idx="61">
                  <c:v>Martin TB #1001</c:v>
                </c:pt>
                <c:pt idx="62">
                  <c:v>Jefferson IC #1124</c:v>
                </c:pt>
                <c:pt idx="63">
                  <c:v>Pike TB #407</c:v>
                </c:pt>
                <c:pt idx="64">
                  <c:v>Jefferson IC #1136</c:v>
                </c:pt>
                <c:pt idx="65">
                  <c:v>Jefferson IC #1127</c:v>
                </c:pt>
                <c:pt idx="66">
                  <c:v>Boone TB #295</c:v>
                </c:pt>
                <c:pt idx="67">
                  <c:v>Pike TB #433</c:v>
                </c:pt>
                <c:pt idx="68">
                  <c:v>Pike TB #425</c:v>
                </c:pt>
                <c:pt idx="69">
                  <c:v>Pike TB #416</c:v>
                </c:pt>
                <c:pt idx="70">
                  <c:v>BreathittTB #60</c:v>
                </c:pt>
                <c:pt idx="71">
                  <c:v>BreathittTB #18</c:v>
                </c:pt>
                <c:pt idx="72">
                  <c:v>Pike TB #432</c:v>
                </c:pt>
                <c:pt idx="73">
                  <c:v>Pike TB #414</c:v>
                </c:pt>
                <c:pt idx="74">
                  <c:v>Boone TB #294</c:v>
                </c:pt>
                <c:pt idx="75">
                  <c:v>Kenton TB #92</c:v>
                </c:pt>
                <c:pt idx="76">
                  <c:v>Jefferson IC #1123</c:v>
                </c:pt>
                <c:pt idx="77">
                  <c:v>Jefferson IC #1126</c:v>
                </c:pt>
                <c:pt idx="78">
                  <c:v>Jefferson IC #1135</c:v>
                </c:pt>
                <c:pt idx="79">
                  <c:v>Kenton TB #94</c:v>
                </c:pt>
                <c:pt idx="80">
                  <c:v>Barren IC #1</c:v>
                </c:pt>
                <c:pt idx="81">
                  <c:v>Pike TB #421</c:v>
                </c:pt>
                <c:pt idx="82">
                  <c:v>Pike TB #399</c:v>
                </c:pt>
                <c:pt idx="83">
                  <c:v>BreathittTB #1018</c:v>
                </c:pt>
                <c:pt idx="84">
                  <c:v>Pike TB #409</c:v>
                </c:pt>
                <c:pt idx="85">
                  <c:v>Jefferson IC #1131</c:v>
                </c:pt>
                <c:pt idx="86">
                  <c:v>Todd TB #310</c:v>
                </c:pt>
                <c:pt idx="87">
                  <c:v>Pike TB #429</c:v>
                </c:pt>
                <c:pt idx="88">
                  <c:v>Pike TB #422</c:v>
                </c:pt>
                <c:pt idx="89">
                  <c:v>Allen -TB #21</c:v>
                </c:pt>
                <c:pt idx="90">
                  <c:v>Pike TB #410</c:v>
                </c:pt>
                <c:pt idx="91">
                  <c:v>Pike TB #420</c:v>
                </c:pt>
                <c:pt idx="92">
                  <c:v>Madison TB #108</c:v>
                </c:pt>
                <c:pt idx="93">
                  <c:v>Trigg TB #10</c:v>
                </c:pt>
                <c:pt idx="94">
                  <c:v>Pike TB #431</c:v>
                </c:pt>
                <c:pt idx="95">
                  <c:v>BreathittTB #61</c:v>
                </c:pt>
                <c:pt idx="96">
                  <c:v>Pike TB #435</c:v>
                </c:pt>
                <c:pt idx="97">
                  <c:v>Corbin IndependentTB #67</c:v>
                </c:pt>
                <c:pt idx="98">
                  <c:v>Pike TB #411</c:v>
                </c:pt>
                <c:pt idx="99">
                  <c:v>Hart IC #64</c:v>
                </c:pt>
                <c:pt idx="100">
                  <c:v>Pike TB #424</c:v>
                </c:pt>
                <c:pt idx="101">
                  <c:v>Pike TB #436</c:v>
                </c:pt>
                <c:pt idx="102">
                  <c:v>Pike TB #426</c:v>
                </c:pt>
                <c:pt idx="103">
                  <c:v>Madison TB #111</c:v>
                </c:pt>
                <c:pt idx="104">
                  <c:v>Frankfort Independent TB #3</c:v>
                </c:pt>
                <c:pt idx="105">
                  <c:v>Crittenden County IC #111</c:v>
                </c:pt>
                <c:pt idx="106">
                  <c:v>Warren TB #1102</c:v>
                </c:pt>
                <c:pt idx="107">
                  <c:v>Pike TB #415</c:v>
                </c:pt>
                <c:pt idx="108">
                  <c:v>BreathittTB #1061</c:v>
                </c:pt>
                <c:pt idx="109">
                  <c:v>Burgin IC #2211</c:v>
                </c:pt>
                <c:pt idx="110">
                  <c:v>Pike TB #434</c:v>
                </c:pt>
                <c:pt idx="111">
                  <c:v>Warren TB #1104</c:v>
                </c:pt>
                <c:pt idx="112">
                  <c:v>Warren TB #1103</c:v>
                </c:pt>
                <c:pt idx="113">
                  <c:v>Warren TB #1101</c:v>
                </c:pt>
                <c:pt idx="114">
                  <c:v>Marion TB #104</c:v>
                </c:pt>
                <c:pt idx="115">
                  <c:v>Williamstown IndependentTB #32</c:v>
                </c:pt>
                <c:pt idx="116">
                  <c:v>McCreary IC #12</c:v>
                </c:pt>
                <c:pt idx="117">
                  <c:v>Williamstown IndependentTB #30</c:v>
                </c:pt>
                <c:pt idx="118">
                  <c:v>Harlan Independent IC #11</c:v>
                </c:pt>
                <c:pt idx="119">
                  <c:v>Caldwell TB #1184</c:v>
                </c:pt>
                <c:pt idx="120">
                  <c:v>Covington Independent TB #21</c:v>
                </c:pt>
                <c:pt idx="121">
                  <c:v>Madison TB #112</c:v>
                </c:pt>
                <c:pt idx="122">
                  <c:v>Jefferson TB #1219</c:v>
                </c:pt>
                <c:pt idx="123">
                  <c:v>Jefferson TB #1216</c:v>
                </c:pt>
                <c:pt idx="124">
                  <c:v>Jefferson TB #1232</c:v>
                </c:pt>
                <c:pt idx="125">
                  <c:v>Jefferson TB #1228</c:v>
                </c:pt>
                <c:pt idx="126">
                  <c:v>Bullitt IC #1290</c:v>
                </c:pt>
                <c:pt idx="127">
                  <c:v>Bullitt IC #1259</c:v>
                </c:pt>
                <c:pt idx="128">
                  <c:v>BreathittTB #1333</c:v>
                </c:pt>
                <c:pt idx="129">
                  <c:v>Montgomery IC #2011</c:v>
                </c:pt>
                <c:pt idx="130">
                  <c:v>Jefferson TB #1230</c:v>
                </c:pt>
                <c:pt idx="131">
                  <c:v>Jefferson TB #1221</c:v>
                </c:pt>
                <c:pt idx="132">
                  <c:v>BreathittTB #1336</c:v>
                </c:pt>
                <c:pt idx="133">
                  <c:v>Jefferson TB #1229</c:v>
                </c:pt>
                <c:pt idx="134">
                  <c:v>Bath IC #1268</c:v>
                </c:pt>
                <c:pt idx="135">
                  <c:v>Madison TB #113</c:v>
                </c:pt>
                <c:pt idx="136">
                  <c:v>Jefferson TB #1215</c:v>
                </c:pt>
                <c:pt idx="137">
                  <c:v>Jefferson TB #1231</c:v>
                </c:pt>
                <c:pt idx="138">
                  <c:v>Jefferson TB #1227</c:v>
                </c:pt>
                <c:pt idx="139">
                  <c:v>Meade TB #230</c:v>
                </c:pt>
                <c:pt idx="140">
                  <c:v>Bath IC #1269</c:v>
                </c:pt>
                <c:pt idx="141">
                  <c:v>Jefferson TB #1217</c:v>
                </c:pt>
                <c:pt idx="142">
                  <c:v>BreathittTB #1321</c:v>
                </c:pt>
                <c:pt idx="143">
                  <c:v>Jefferson TB #1218</c:v>
                </c:pt>
                <c:pt idx="144">
                  <c:v>BreathittTB #1324</c:v>
                </c:pt>
                <c:pt idx="145">
                  <c:v>Jefferson TB #1220</c:v>
                </c:pt>
                <c:pt idx="146">
                  <c:v>Garrard TB #912</c:v>
                </c:pt>
                <c:pt idx="147">
                  <c:v>Jefferson TB #1222</c:v>
                </c:pt>
                <c:pt idx="148">
                  <c:v>Jefferson TB #1225</c:v>
                </c:pt>
                <c:pt idx="149">
                  <c:v>Bullitt IC #1289</c:v>
                </c:pt>
                <c:pt idx="150">
                  <c:v>Jefferson TB #1226</c:v>
                </c:pt>
                <c:pt idx="151">
                  <c:v>Bullitt IC #1248</c:v>
                </c:pt>
                <c:pt idx="152">
                  <c:v>Bullitt IC #1212</c:v>
                </c:pt>
                <c:pt idx="153">
                  <c:v>Jefferson TB #1223</c:v>
                </c:pt>
                <c:pt idx="154">
                  <c:v>Jefferson TB #1224</c:v>
                </c:pt>
              </c:strCache>
            </c:strRef>
          </c:cat>
          <c:val>
            <c:numRef>
              <c:f>'8. 2011 v 2012 Fuel with Filter'!$J$2:$J$157</c:f>
              <c:numCache>
                <c:formatCode>_(* #,##0_);_(* \(#,##0\);_(* "-"??_);_(@_)</c:formatCode>
                <c:ptCount val="155"/>
                <c:pt idx="0">
                  <c:v>1373.0563819095478</c:v>
                </c:pt>
                <c:pt idx="1">
                  <c:v>779.5686767169177</c:v>
                </c:pt>
                <c:pt idx="2">
                  <c:v>697.4715577889451</c:v>
                </c:pt>
                <c:pt idx="3">
                  <c:v>384.5929983249582</c:v>
                </c:pt>
                <c:pt idx="4">
                  <c:v>728.9804020100505</c:v>
                </c:pt>
                <c:pt idx="5">
                  <c:v>575.3949999999998</c:v>
                </c:pt>
                <c:pt idx="6">
                  <c:v>1360.3088888888888</c:v>
                </c:pt>
                <c:pt idx="7">
                  <c:v>406.16604690117265</c:v>
                </c:pt>
                <c:pt idx="8">
                  <c:v>663.560737018425</c:v>
                </c:pt>
                <c:pt idx="9">
                  <c:v>1354.0790443686005</c:v>
                </c:pt>
                <c:pt idx="10">
                  <c:v>763.3410385259633</c:v>
                </c:pt>
                <c:pt idx="11">
                  <c:v>710.8476549413735</c:v>
                </c:pt>
                <c:pt idx="12">
                  <c:v>606.9216750418766</c:v>
                </c:pt>
                <c:pt idx="13">
                  <c:v>706.7767504187602</c:v>
                </c:pt>
                <c:pt idx="14">
                  <c:v>700.5206896551724</c:v>
                </c:pt>
                <c:pt idx="15">
                  <c:v>730.839523809524</c:v>
                </c:pt>
                <c:pt idx="16">
                  <c:v>397.41454545454553</c:v>
                </c:pt>
                <c:pt idx="17">
                  <c:v>1114.909090909091</c:v>
                </c:pt>
                <c:pt idx="18">
                  <c:v>516.6771356783918</c:v>
                </c:pt>
                <c:pt idx="19">
                  <c:v>591.3281249999995</c:v>
                </c:pt>
                <c:pt idx="20">
                  <c:v>1347.906031746032</c:v>
                </c:pt>
                <c:pt idx="21">
                  <c:v>554.9715873015875</c:v>
                </c:pt>
                <c:pt idx="22">
                  <c:v>647.7029145728645</c:v>
                </c:pt>
                <c:pt idx="23">
                  <c:v>668.4834003350084</c:v>
                </c:pt>
                <c:pt idx="24">
                  <c:v>1069.9412698412696</c:v>
                </c:pt>
                <c:pt idx="25">
                  <c:v>376.6926800670019</c:v>
                </c:pt>
                <c:pt idx="26">
                  <c:v>648.179491525424</c:v>
                </c:pt>
                <c:pt idx="27">
                  <c:v>922.7711475409835</c:v>
                </c:pt>
                <c:pt idx="28">
                  <c:v>782.2906349206346</c:v>
                </c:pt>
                <c:pt idx="29">
                  <c:v>458.0855555555555</c:v>
                </c:pt>
                <c:pt idx="30">
                  <c:v>738.4128571428569</c:v>
                </c:pt>
                <c:pt idx="31">
                  <c:v>587.4273015873018</c:v>
                </c:pt>
                <c:pt idx="32">
                  <c:v>320.176750418761</c:v>
                </c:pt>
                <c:pt idx="33">
                  <c:v>386.86634920634935</c:v>
                </c:pt>
                <c:pt idx="34">
                  <c:v>745.8884745762712</c:v>
                </c:pt>
                <c:pt idx="35">
                  <c:v>1046.0704347826086</c:v>
                </c:pt>
                <c:pt idx="36">
                  <c:v>927.7920603015082</c:v>
                </c:pt>
                <c:pt idx="37">
                  <c:v>858.563492063492</c:v>
                </c:pt>
                <c:pt idx="38">
                  <c:v>218.65644736842114</c:v>
                </c:pt>
                <c:pt idx="39">
                  <c:v>653.1934920634919</c:v>
                </c:pt>
                <c:pt idx="40">
                  <c:v>745.40126984127</c:v>
                </c:pt>
                <c:pt idx="41">
                  <c:v>828.2350000000006</c:v>
                </c:pt>
                <c:pt idx="42">
                  <c:v>1527.557370184255</c:v>
                </c:pt>
                <c:pt idx="43">
                  <c:v>661.2533333333331</c:v>
                </c:pt>
                <c:pt idx="44">
                  <c:v>68.16349206349173</c:v>
                </c:pt>
                <c:pt idx="45">
                  <c:v>2530.9711055276393</c:v>
                </c:pt>
                <c:pt idx="46">
                  <c:v>1349.760703517588</c:v>
                </c:pt>
                <c:pt idx="47">
                  <c:v>97.17750000000012</c:v>
                </c:pt>
                <c:pt idx="48">
                  <c:v>614.1033333333335</c:v>
                </c:pt>
                <c:pt idx="49">
                  <c:v>536.7163492063489</c:v>
                </c:pt>
                <c:pt idx="50">
                  <c:v>794.165594639866</c:v>
                </c:pt>
                <c:pt idx="51">
                  <c:v>686.211935483871</c:v>
                </c:pt>
                <c:pt idx="52">
                  <c:v>1216.8831658291456</c:v>
                </c:pt>
                <c:pt idx="53">
                  <c:v>343.8868749999999</c:v>
                </c:pt>
                <c:pt idx="54">
                  <c:v>486.66857142857157</c:v>
                </c:pt>
                <c:pt idx="55">
                  <c:v>610.6461904761904</c:v>
                </c:pt>
                <c:pt idx="56">
                  <c:v>532.4882747068673</c:v>
                </c:pt>
                <c:pt idx="57">
                  <c:v>1081.6982579564487</c:v>
                </c:pt>
                <c:pt idx="58">
                  <c:v>769.7806349206348</c:v>
                </c:pt>
                <c:pt idx="59">
                  <c:v>1305.3297487437185</c:v>
                </c:pt>
                <c:pt idx="60">
                  <c:v>420.4179365079367</c:v>
                </c:pt>
                <c:pt idx="61">
                  <c:v>1842.8914285714272</c:v>
                </c:pt>
                <c:pt idx="62">
                  <c:v>1008.6348408710219</c:v>
                </c:pt>
                <c:pt idx="63">
                  <c:v>273.1434920634921</c:v>
                </c:pt>
                <c:pt idx="64">
                  <c:v>457.234505862647</c:v>
                </c:pt>
                <c:pt idx="65">
                  <c:v>514.3869346733668</c:v>
                </c:pt>
                <c:pt idx="66">
                  <c:v>381.1233333333331</c:v>
                </c:pt>
                <c:pt idx="67">
                  <c:v>601.4877777777776</c:v>
                </c:pt>
                <c:pt idx="68">
                  <c:v>338.5733333333335</c:v>
                </c:pt>
                <c:pt idx="69">
                  <c:v>463.2903174603175</c:v>
                </c:pt>
                <c:pt idx="70">
                  <c:v>326.12941176470645</c:v>
                </c:pt>
                <c:pt idx="71">
                  <c:v>622.5187713310581</c:v>
                </c:pt>
                <c:pt idx="72">
                  <c:v>240.7933333333334</c:v>
                </c:pt>
                <c:pt idx="73">
                  <c:v>328.7830158730161</c:v>
                </c:pt>
                <c:pt idx="74">
                  <c:v>490.74761904761885</c:v>
                </c:pt>
                <c:pt idx="75">
                  <c:v>178.08156250000002</c:v>
                </c:pt>
                <c:pt idx="76">
                  <c:v>685.2026800670014</c:v>
                </c:pt>
                <c:pt idx="77">
                  <c:v>684.0512730318264</c:v>
                </c:pt>
                <c:pt idx="78">
                  <c:v>1100.840636515913</c:v>
                </c:pt>
                <c:pt idx="79">
                  <c:v>334.73906250000005</c:v>
                </c:pt>
                <c:pt idx="80">
                  <c:v>84.39682539682553</c:v>
                </c:pt>
                <c:pt idx="81">
                  <c:v>523.3915873015875</c:v>
                </c:pt>
                <c:pt idx="82">
                  <c:v>371.8376190476188</c:v>
                </c:pt>
                <c:pt idx="83">
                  <c:v>451.3445161290323</c:v>
                </c:pt>
                <c:pt idx="84">
                  <c:v>293.66809523809525</c:v>
                </c:pt>
                <c:pt idx="85">
                  <c:v>1218.0242881072027</c:v>
                </c:pt>
                <c:pt idx="86">
                  <c:v>285.91487179487194</c:v>
                </c:pt>
                <c:pt idx="87">
                  <c:v>328.82841269841265</c:v>
                </c:pt>
                <c:pt idx="88">
                  <c:v>297.3122222222222</c:v>
                </c:pt>
                <c:pt idx="89">
                  <c:v>110.96269841269861</c:v>
                </c:pt>
                <c:pt idx="90">
                  <c:v>413.8674603174603</c:v>
                </c:pt>
                <c:pt idx="91">
                  <c:v>293.41746031746027</c:v>
                </c:pt>
                <c:pt idx="92">
                  <c:v>321.4032203389829</c:v>
                </c:pt>
                <c:pt idx="93">
                  <c:v>463.7514285714285</c:v>
                </c:pt>
                <c:pt idx="94">
                  <c:v>211.8615873015874</c:v>
                </c:pt>
                <c:pt idx="95">
                  <c:v>229.28692307692302</c:v>
                </c:pt>
                <c:pt idx="96">
                  <c:v>567.1798412698413</c:v>
                </c:pt>
                <c:pt idx="97">
                  <c:v>209.03539682539713</c:v>
                </c:pt>
                <c:pt idx="98">
                  <c:v>279.24079365079353</c:v>
                </c:pt>
                <c:pt idx="99">
                  <c:v>1142.050454545455</c:v>
                </c:pt>
                <c:pt idx="100">
                  <c:v>335.6544444444445</c:v>
                </c:pt>
                <c:pt idx="101">
                  <c:v>296.9874603174602</c:v>
                </c:pt>
                <c:pt idx="102">
                  <c:v>293.98888888888905</c:v>
                </c:pt>
                <c:pt idx="103">
                  <c:v>313.52627118644045</c:v>
                </c:pt>
                <c:pt idx="104">
                  <c:v>41.42152542372878</c:v>
                </c:pt>
                <c:pt idx="105">
                  <c:v>108.26999999999987</c:v>
                </c:pt>
                <c:pt idx="106">
                  <c:v>274.4263636363637</c:v>
                </c:pt>
                <c:pt idx="107">
                  <c:v>463.1076190476192</c:v>
                </c:pt>
                <c:pt idx="108">
                  <c:v>49.91230769230765</c:v>
                </c:pt>
                <c:pt idx="109">
                  <c:v>45.52466666666692</c:v>
                </c:pt>
                <c:pt idx="110">
                  <c:v>338.6107936507939</c:v>
                </c:pt>
                <c:pt idx="111">
                  <c:v>63.16750000000002</c:v>
                </c:pt>
                <c:pt idx="112">
                  <c:v>174.03086956521702</c:v>
                </c:pt>
                <c:pt idx="113">
                  <c:v>24.628918918919</c:v>
                </c:pt>
                <c:pt idx="114">
                  <c:v>0.8608333333334031</c:v>
                </c:pt>
                <c:pt idx="115">
                  <c:v>-33.263529411764694</c:v>
                </c:pt>
                <c:pt idx="116">
                  <c:v>-184.47857142857174</c:v>
                </c:pt>
                <c:pt idx="117">
                  <c:v>-26.930000000000064</c:v>
                </c:pt>
                <c:pt idx="118">
                  <c:v>-307.8511111111113</c:v>
                </c:pt>
                <c:pt idx="119">
                  <c:v>-126.8791954022987</c:v>
                </c:pt>
                <c:pt idx="120">
                  <c:v>-35.08478260869572</c:v>
                </c:pt>
                <c:pt idx="121">
                  <c:v>356.55610169491524</c:v>
                </c:pt>
                <c:pt idx="122">
                  <c:v>384.0380904522614</c:v>
                </c:pt>
                <c:pt idx="123">
                  <c:v>403.0209547738691</c:v>
                </c:pt>
                <c:pt idx="124">
                  <c:v>331.8195309882749</c:v>
                </c:pt>
                <c:pt idx="125">
                  <c:v>-151.9434505862647</c:v>
                </c:pt>
                <c:pt idx="126">
                  <c:v>322.0158730158728</c:v>
                </c:pt>
                <c:pt idx="127">
                  <c:v>219.5238095238094</c:v>
                </c:pt>
                <c:pt idx="128">
                  <c:v>607.6584615384616</c:v>
                </c:pt>
                <c:pt idx="129">
                  <c:v>-24.5473333333332</c:v>
                </c:pt>
                <c:pt idx="130">
                  <c:v>433.7418927973199</c:v>
                </c:pt>
                <c:pt idx="131">
                  <c:v>668.6898324958124</c:v>
                </c:pt>
                <c:pt idx="132">
                  <c:v>374.45384615384614</c:v>
                </c:pt>
                <c:pt idx="133">
                  <c:v>340.77095477386945</c:v>
                </c:pt>
                <c:pt idx="134">
                  <c:v>369.69841269841254</c:v>
                </c:pt>
                <c:pt idx="135">
                  <c:v>317.91932203389797</c:v>
                </c:pt>
                <c:pt idx="136">
                  <c:v>491.33465661641503</c:v>
                </c:pt>
                <c:pt idx="137">
                  <c:v>706.6888442211057</c:v>
                </c:pt>
                <c:pt idx="138">
                  <c:v>-147.0155108877725</c:v>
                </c:pt>
                <c:pt idx="139">
                  <c:v>338.45047619047637</c:v>
                </c:pt>
                <c:pt idx="140">
                  <c:v>146.88888888888914</c:v>
                </c:pt>
                <c:pt idx="141">
                  <c:v>403.1827638190955</c:v>
                </c:pt>
                <c:pt idx="142">
                  <c:v>531.2769230769229</c:v>
                </c:pt>
                <c:pt idx="143">
                  <c:v>437.0745058626467</c:v>
                </c:pt>
                <c:pt idx="144">
                  <c:v>248.08692307692297</c:v>
                </c:pt>
                <c:pt idx="145">
                  <c:v>574.6473534338359</c:v>
                </c:pt>
                <c:pt idx="146">
                  <c:v>168.11666666666662</c:v>
                </c:pt>
                <c:pt idx="147">
                  <c:v>446.80092127303215</c:v>
                </c:pt>
                <c:pt idx="148">
                  <c:v>365.5408542713569</c:v>
                </c:pt>
                <c:pt idx="149">
                  <c:v>317.8730158730159</c:v>
                </c:pt>
                <c:pt idx="150">
                  <c:v>734.9072194304858</c:v>
                </c:pt>
                <c:pt idx="151">
                  <c:v>150.28571428571422</c:v>
                </c:pt>
                <c:pt idx="152">
                  <c:v>246.4920634920636</c:v>
                </c:pt>
                <c:pt idx="153">
                  <c:v>512.3999497487439</c:v>
                </c:pt>
                <c:pt idx="154">
                  <c:v>542.4223283082079</c:v>
                </c:pt>
              </c:numCache>
            </c:numRef>
          </c:val>
        </c:ser>
        <c:axId val="28992419"/>
        <c:axId val="59605180"/>
      </c:barChart>
      <c:catAx>
        <c:axId val="28992419"/>
        <c:scaling>
          <c:orientation val="minMax"/>
        </c:scaling>
        <c:axPos val="b"/>
        <c:title>
          <c:tx>
            <c:rich>
              <a:bodyPr vert="horz" rot="0" anchor="ctr"/>
              <a:lstStyle/>
              <a:p>
                <a:pPr algn="ctr">
                  <a:defRPr/>
                </a:pPr>
                <a:r>
                  <a:rPr lang="en-US" cap="none" u="none" baseline="0">
                    <a:solidFill>
                      <a:schemeClr val="tx1"/>
                    </a:solidFill>
                  </a:rPr>
                  <a:t>District/Bus Type/Bus #</a:t>
                </a:r>
              </a:p>
            </c:rich>
          </c:tx>
          <c:layout>
            <c:manualLayout>
              <c:xMode val="edge"/>
              <c:yMode val="edge"/>
              <c:x val="0.4585"/>
              <c:y val="0.90275"/>
            </c:manualLayout>
          </c:layout>
          <c:overlay val="0"/>
          <c:spPr>
            <a:noFill/>
            <a:ln>
              <a:noFill/>
            </a:ln>
          </c:spPr>
        </c:title>
        <c:delete val="0"/>
        <c:numFmt formatCode="General" sourceLinked="1"/>
        <c:majorTickMark val="out"/>
        <c:minorTickMark val="none"/>
        <c:tickLblPos val="low"/>
        <c:crossAx val="59605180"/>
        <c:crosses val="autoZero"/>
        <c:auto val="1"/>
        <c:lblOffset val="100"/>
        <c:noMultiLvlLbl val="0"/>
      </c:catAx>
      <c:valAx>
        <c:axId val="59605180"/>
        <c:scaling>
          <c:orientation val="minMax"/>
        </c:scaling>
        <c:axPos val="l"/>
        <c:title>
          <c:tx>
            <c:rich>
              <a:bodyPr vert="horz" rot="-5400000" anchor="ctr"/>
              <a:lstStyle/>
              <a:p>
                <a:pPr algn="ctr">
                  <a:defRPr/>
                </a:pPr>
                <a:r>
                  <a:rPr lang="en-US" cap="none" u="none" baseline="0">
                    <a:solidFill>
                      <a:schemeClr val="tx1"/>
                    </a:solidFill>
                  </a:rPr>
                  <a:t>Gallons of Fuel Saved</a:t>
                </a:r>
              </a:p>
            </c:rich>
          </c:tx>
          <c:layout/>
          <c:overlay val="0"/>
          <c:spPr>
            <a:noFill/>
            <a:ln>
              <a:noFill/>
            </a:ln>
          </c:spPr>
        </c:title>
        <c:majorGridlines/>
        <c:delete val="0"/>
        <c:numFmt formatCode="_(* #,##0_);_(* \(#,##0\);_(* &quot;-&quot;??_);_(@_)" sourceLinked="1"/>
        <c:majorTickMark val="out"/>
        <c:minorTickMark val="none"/>
        <c:tickLblPos val="nextTo"/>
        <c:crossAx val="28992419"/>
        <c:crosses val="autoZero"/>
        <c:crossBetween val="between"/>
        <c:dispUnits/>
      </c:valAx>
    </c:plotArea>
    <c:legend>
      <c:legendPos val="r"/>
      <c:layout>
        <c:manualLayout>
          <c:xMode val="edge"/>
          <c:yMode val="edge"/>
          <c:x val="0.07375"/>
          <c:y val="0.06725"/>
          <c:w val="0.0645"/>
          <c:h val="0.131"/>
        </c:manualLayout>
      </c:layout>
      <c:overlay val="0"/>
      <c:txPr>
        <a:bodyPr vert="horz" rot="0"/>
        <a:lstStyle/>
        <a:p>
          <a:pPr>
            <a:defRPr lang="en-US" cap="none" sz="1200" u="none" baseline="0">
              <a:latin typeface="+mn-cs"/>
              <a:ea typeface="+mn-cs"/>
              <a:cs typeface="+mn-cs"/>
            </a:defRPr>
          </a:pPr>
        </a:p>
      </c:txPr>
    </c:legend>
    <c:plotVisOnly val="1"/>
    <c:dispBlanksAs val="gap"/>
    <c:showDLblsOverMax val="0"/>
    <c:pivotFmts xmlns:c="http://schemas.openxmlformats.org/drawingml/2006/chart">
      <c:pivotFmt>
        <c:idx val="0"/>
        <c:marker>
          <c:symbol val="none"/>
        </c:marker>
      </c:pivotFmt>
      <c:pivotFmt>
        <c:idx val="1"/>
        <c:spPr>
          <a:solidFill xmlns:a="http://schemas.openxmlformats.org/drawingml/2006/main">
            <a:srgbClr val="92D050"/>
          </a:solidFill>
        </c:spPr>
        <c:marker>
          <c:symbol val="none"/>
        </c:marker>
      </c:pivotFmt>
      <c:pivotFmt>
        <c:idx val="2"/>
        <c:spPr>
          <a:solidFill xmlns:a="http://schemas.openxmlformats.org/drawingml/2006/main">
            <a:srgbClr val="0070C0"/>
          </a:solidFill>
        </c:spPr>
        <c:marker>
          <c:symbol val="none"/>
        </c:marker>
      </c:pivotFmt>
    </c:pivotFmts>
  </c:chart>
  <c:spPr>
    <a:solidFill>
      <a:schemeClr val="bg1"/>
    </a:solidFill>
    <a:ln w="25400" cap="flat" cmpd="sng">
      <a:solidFill>
        <a:schemeClr val="accent4"/>
      </a:solidFill>
      <a:prstDash val="solid"/>
    </a:ln>
  </c:spPr>
  <c:txPr>
    <a:bodyPr vert="horz" rot="0"/>
    <a:lstStyle/>
    <a:p>
      <a:pPr>
        <a:defRPr lang="en-US" cap="none" u="none" baseline="0">
          <a:solidFill>
            <a:schemeClr val="tx1"/>
          </a:solidFill>
          <a:latin typeface="+mn-lt"/>
          <a:ea typeface="+mn-cs"/>
          <a:cs typeface="+mn-cs"/>
        </a:defRPr>
      </a:pPr>
    </a:p>
  </c:txPr>
  <c:userShapes r:id="rId1"/>
  <c:extLst xmlns:c="http://schemas.microsoft.com/office/drawing/2007/8/2/chart">
    <c:ext uri="{781A3756-C4B2-4CAC-9D66-4F8BD8637D16}">
      <c14:pivotOptions xmlns:c14="http://schemas.microsoft.com/office/drawing/2007/8/2/chart">
        <c14:dropZoneFilter val="1"/>
        <c14:dropZoneCatego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[0]9. 2011 v 2012 MPG with Filter!PivotTable3</c:name>
  </c:pivotSource>
  <c:chart>
    <c:autoTitleDeleted val="0"/>
    <c:title>
      <c:tx>
        <c:rich>
          <a:bodyPr vert="horz" rot="0" anchor="ctr"/>
          <a:lstStyle/>
          <a:p>
            <a:pPr algn="ctr">
              <a:defRPr/>
            </a:pPr>
            <a:r>
              <a:rPr lang="en-US" cap="none" u="none" baseline="0">
                <a:solidFill>
                  <a:schemeClr val="accent1"/>
                </a:solidFill>
              </a:rPr>
              <a:t>KY Hybrid School Bus Project</a:t>
            </a:r>
            <a:r>
              <a:rPr lang="en-US" cap="none" u="none" baseline="0">
                <a:solidFill>
                  <a:schemeClr val="accent1"/>
                </a:solidFill>
              </a:rPr>
              <a:t>
MPG by Bus</a:t>
            </a:r>
            <a:r>
              <a:rPr lang="en-US" cap="none" u="none" baseline="0">
                <a:solidFill>
                  <a:schemeClr val="accent1"/>
                </a:solidFill>
              </a:rPr>
              <a:t>
2011 v. 2012</a:t>
            </a:r>
          </a:p>
        </c:rich>
      </c:tx>
      <c:layout/>
      <c:overlay val="0"/>
      <c:spPr>
        <a:noFill/>
        <a:ln>
          <a:noFill/>
        </a:ln>
      </c:spPr>
    </c:title>
    <c:plotArea>
      <c:layout>
        <c:manualLayout>
          <c:layoutTarget val="inner"/>
          <c:xMode val="edge"/>
          <c:yMode val="edge"/>
          <c:x val="0.02475"/>
          <c:y val="0.1445"/>
          <c:w val="0.9325"/>
          <c:h val="0.43475"/>
        </c:manualLayout>
      </c:layout>
      <c:barChart>
        <c:barDir val="col"/>
        <c:grouping val="clustered"/>
        <c:varyColors val="0"/>
        <c:ser>
          <c:idx val="0"/>
          <c:order val="0"/>
          <c:tx>
            <c:strRef>
              <c:f>'9. 2011 v 2012 MPG with Filter'!$I$1</c:f>
              <c:strCache>
                <c:ptCount val="1"/>
                <c:pt idx="0">
                  <c:v>2011 Hybrid MPG</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 2011 v 2012 MPG with Filter'!$H$2:$H$157</c:f>
              <c:strCache>
                <c:ptCount val="155"/>
                <c:pt idx="0">
                  <c:v>Pike TB #408</c:v>
                </c:pt>
                <c:pt idx="1">
                  <c:v>Jefferson TB #1147</c:v>
                </c:pt>
                <c:pt idx="2">
                  <c:v>LaRue TB #133</c:v>
                </c:pt>
                <c:pt idx="3">
                  <c:v>Madison TB #109</c:v>
                </c:pt>
                <c:pt idx="4">
                  <c:v>Jefferson TB #1140</c:v>
                </c:pt>
                <c:pt idx="5">
                  <c:v>Todd TB #310</c:v>
                </c:pt>
                <c:pt idx="6">
                  <c:v>Jefferson TB #1148</c:v>
                </c:pt>
                <c:pt idx="7">
                  <c:v>Madison TB #110</c:v>
                </c:pt>
                <c:pt idx="8">
                  <c:v>Jefferson IC #1132</c:v>
                </c:pt>
                <c:pt idx="9">
                  <c:v>Pike TB #421</c:v>
                </c:pt>
                <c:pt idx="10">
                  <c:v>Jefferson TB #1151</c:v>
                </c:pt>
                <c:pt idx="11">
                  <c:v>BreathittTB #1</c:v>
                </c:pt>
                <c:pt idx="12">
                  <c:v>Jefferson TB #1146</c:v>
                </c:pt>
                <c:pt idx="13">
                  <c:v>Jefferson TB #1145</c:v>
                </c:pt>
                <c:pt idx="14">
                  <c:v>Pike TB #432</c:v>
                </c:pt>
                <c:pt idx="15">
                  <c:v>Pike TB #398</c:v>
                </c:pt>
                <c:pt idx="16">
                  <c:v>Pike TB #397</c:v>
                </c:pt>
                <c:pt idx="17">
                  <c:v>Jefferson TB #1150</c:v>
                </c:pt>
                <c:pt idx="18">
                  <c:v>Pike TB #437</c:v>
                </c:pt>
                <c:pt idx="19">
                  <c:v>Jefferson TB #1142</c:v>
                </c:pt>
                <c:pt idx="20">
                  <c:v>Jefferson TB #1143</c:v>
                </c:pt>
                <c:pt idx="21">
                  <c:v>Pike TB #419</c:v>
                </c:pt>
                <c:pt idx="22">
                  <c:v>Jefferson TB #1152</c:v>
                </c:pt>
                <c:pt idx="23">
                  <c:v>Whitley TB #105</c:v>
                </c:pt>
                <c:pt idx="24">
                  <c:v>Hart IC #64</c:v>
                </c:pt>
                <c:pt idx="25">
                  <c:v>Jefferson TB #1137</c:v>
                </c:pt>
                <c:pt idx="26">
                  <c:v>Pike TB #428</c:v>
                </c:pt>
                <c:pt idx="27">
                  <c:v>Pike TB #412</c:v>
                </c:pt>
                <c:pt idx="28">
                  <c:v>Jefferson TB #1139</c:v>
                </c:pt>
                <c:pt idx="29">
                  <c:v>Pike TB #407</c:v>
                </c:pt>
                <c:pt idx="30">
                  <c:v>Pike TB #417</c:v>
                </c:pt>
                <c:pt idx="31">
                  <c:v>Jefferson TB #1138</c:v>
                </c:pt>
                <c:pt idx="32">
                  <c:v>BreathittTB #1060</c:v>
                </c:pt>
                <c:pt idx="33">
                  <c:v>Pike TB #418</c:v>
                </c:pt>
                <c:pt idx="34">
                  <c:v>Boone TB #294</c:v>
                </c:pt>
                <c:pt idx="35">
                  <c:v>Pike TB #414</c:v>
                </c:pt>
                <c:pt idx="36">
                  <c:v>Pike TB #427</c:v>
                </c:pt>
                <c:pt idx="37">
                  <c:v>Mercer IC #112</c:v>
                </c:pt>
                <c:pt idx="38">
                  <c:v>Boone TB #295</c:v>
                </c:pt>
                <c:pt idx="39">
                  <c:v>BreathittTB #1018</c:v>
                </c:pt>
                <c:pt idx="40">
                  <c:v>Jefferson IC #1125</c:v>
                </c:pt>
                <c:pt idx="41">
                  <c:v>Pike TB #409</c:v>
                </c:pt>
                <c:pt idx="42">
                  <c:v>Jefferson TB #1149</c:v>
                </c:pt>
                <c:pt idx="43">
                  <c:v>LaRue TB #136</c:v>
                </c:pt>
                <c:pt idx="44">
                  <c:v>LaRue TB #134</c:v>
                </c:pt>
                <c:pt idx="45">
                  <c:v>Pike TB #396</c:v>
                </c:pt>
                <c:pt idx="46">
                  <c:v>Pike TB #401</c:v>
                </c:pt>
                <c:pt idx="47">
                  <c:v>Pike TB #430</c:v>
                </c:pt>
                <c:pt idx="48">
                  <c:v>Pike TB #435</c:v>
                </c:pt>
                <c:pt idx="49">
                  <c:v>Pike TB #415</c:v>
                </c:pt>
                <c:pt idx="50">
                  <c:v>LaRue TB #135</c:v>
                </c:pt>
                <c:pt idx="51">
                  <c:v>Mercer IC #111</c:v>
                </c:pt>
                <c:pt idx="52">
                  <c:v>Pike TB #416</c:v>
                </c:pt>
                <c:pt idx="53">
                  <c:v>Jefferson IC #1121</c:v>
                </c:pt>
                <c:pt idx="54">
                  <c:v>Pike TB #420</c:v>
                </c:pt>
                <c:pt idx="55">
                  <c:v>Jefferson TB #1141</c:v>
                </c:pt>
                <c:pt idx="56">
                  <c:v>Jefferson TB #1144</c:v>
                </c:pt>
                <c:pt idx="57">
                  <c:v>Trigg TB #10</c:v>
                </c:pt>
                <c:pt idx="58">
                  <c:v>Pike TB #400</c:v>
                </c:pt>
                <c:pt idx="59">
                  <c:v>Jefferson IC #1124</c:v>
                </c:pt>
                <c:pt idx="60">
                  <c:v>BreathittTB #30</c:v>
                </c:pt>
                <c:pt idx="61">
                  <c:v>Campbell TB #53</c:v>
                </c:pt>
                <c:pt idx="62">
                  <c:v>Madison TB #108</c:v>
                </c:pt>
                <c:pt idx="63">
                  <c:v>Pike TB #438</c:v>
                </c:pt>
                <c:pt idx="64">
                  <c:v>Kenton TB #89</c:v>
                </c:pt>
                <c:pt idx="65">
                  <c:v>Jefferson IC #1123</c:v>
                </c:pt>
                <c:pt idx="66">
                  <c:v>Pike TB #436</c:v>
                </c:pt>
                <c:pt idx="67">
                  <c:v>Bath IC #1166</c:v>
                </c:pt>
                <c:pt idx="68">
                  <c:v>BreathittTB #60</c:v>
                </c:pt>
                <c:pt idx="69">
                  <c:v>Pike TB #433</c:v>
                </c:pt>
                <c:pt idx="70">
                  <c:v>Simpson TB #910</c:v>
                </c:pt>
                <c:pt idx="71">
                  <c:v>Jefferson IC #1135</c:v>
                </c:pt>
                <c:pt idx="72">
                  <c:v>Williamstown IndependentTB #32</c:v>
                </c:pt>
                <c:pt idx="73">
                  <c:v>Warren TB #1102</c:v>
                </c:pt>
                <c:pt idx="74">
                  <c:v>Pike TB #413</c:v>
                </c:pt>
                <c:pt idx="75">
                  <c:v>BreathittTB #61</c:v>
                </c:pt>
                <c:pt idx="76">
                  <c:v>Pike TB #429</c:v>
                </c:pt>
                <c:pt idx="77">
                  <c:v>Jefferson IC #1133</c:v>
                </c:pt>
                <c:pt idx="78">
                  <c:v>Jefferson IC #1122</c:v>
                </c:pt>
                <c:pt idx="79">
                  <c:v>Jefferson IC #1128</c:v>
                </c:pt>
                <c:pt idx="80">
                  <c:v>Pike TB #410</c:v>
                </c:pt>
                <c:pt idx="81">
                  <c:v>Jefferson IC #1127</c:v>
                </c:pt>
                <c:pt idx="82">
                  <c:v>Kenton TB #90</c:v>
                </c:pt>
                <c:pt idx="83">
                  <c:v>Jefferson IC #1134</c:v>
                </c:pt>
                <c:pt idx="84">
                  <c:v>Franklin County TB #147</c:v>
                </c:pt>
                <c:pt idx="85">
                  <c:v>Pike TB #411</c:v>
                </c:pt>
                <c:pt idx="86">
                  <c:v>Pike TB #431</c:v>
                </c:pt>
                <c:pt idx="87">
                  <c:v>Pike TB #422</c:v>
                </c:pt>
                <c:pt idx="88">
                  <c:v>Crittenden County IC #111</c:v>
                </c:pt>
                <c:pt idx="89">
                  <c:v>McCreary IC #12</c:v>
                </c:pt>
                <c:pt idx="90">
                  <c:v>Jefferson IC #1129</c:v>
                </c:pt>
                <c:pt idx="91">
                  <c:v>Pike TB #399</c:v>
                </c:pt>
                <c:pt idx="92">
                  <c:v>Warren TB #1101</c:v>
                </c:pt>
                <c:pt idx="93">
                  <c:v>Kenton TB #92</c:v>
                </c:pt>
                <c:pt idx="94">
                  <c:v>Jefferson IC #1131</c:v>
                </c:pt>
                <c:pt idx="95">
                  <c:v>Jefferson IC #1136</c:v>
                </c:pt>
                <c:pt idx="96">
                  <c:v>Kenton TB #91</c:v>
                </c:pt>
                <c:pt idx="97">
                  <c:v>Pike TB #424</c:v>
                </c:pt>
                <c:pt idx="98">
                  <c:v>Warren TB #1104</c:v>
                </c:pt>
                <c:pt idx="99">
                  <c:v>Bardstown Independent IC #6</c:v>
                </c:pt>
                <c:pt idx="100">
                  <c:v>Jefferson IC #1130</c:v>
                </c:pt>
                <c:pt idx="101">
                  <c:v>Pike TB #426</c:v>
                </c:pt>
                <c:pt idx="102">
                  <c:v>Jefferson IC #1126</c:v>
                </c:pt>
                <c:pt idx="103">
                  <c:v>Burgin IC #2211</c:v>
                </c:pt>
                <c:pt idx="104">
                  <c:v>Pike TB #425</c:v>
                </c:pt>
                <c:pt idx="105">
                  <c:v>Martin TB #1001</c:v>
                </c:pt>
                <c:pt idx="106">
                  <c:v>Kenton TB #94</c:v>
                </c:pt>
                <c:pt idx="107">
                  <c:v>Barren IC #1</c:v>
                </c:pt>
                <c:pt idx="108">
                  <c:v>Williamstown IndependentTB #30</c:v>
                </c:pt>
                <c:pt idx="109">
                  <c:v>Harlan Independent IC #11</c:v>
                </c:pt>
                <c:pt idx="110">
                  <c:v>BreathittTB #18</c:v>
                </c:pt>
                <c:pt idx="111">
                  <c:v>Madison TB #111</c:v>
                </c:pt>
                <c:pt idx="112">
                  <c:v>Warren TB #1103</c:v>
                </c:pt>
                <c:pt idx="113">
                  <c:v>Marion TB #104</c:v>
                </c:pt>
                <c:pt idx="114">
                  <c:v>Allen -TB #21</c:v>
                </c:pt>
                <c:pt idx="115">
                  <c:v>BreathittTB #1061</c:v>
                </c:pt>
                <c:pt idx="116">
                  <c:v>Corbin IndependentTB #67</c:v>
                </c:pt>
                <c:pt idx="117">
                  <c:v>Frankfort Independent TB #3</c:v>
                </c:pt>
                <c:pt idx="118">
                  <c:v>Pike TB #434</c:v>
                </c:pt>
                <c:pt idx="119">
                  <c:v>Caldwell TB #1184</c:v>
                </c:pt>
                <c:pt idx="120">
                  <c:v>Covington Independent TB #21</c:v>
                </c:pt>
                <c:pt idx="121">
                  <c:v>Bath IC #1269</c:v>
                </c:pt>
                <c:pt idx="122">
                  <c:v>Jefferson TB #1231</c:v>
                </c:pt>
                <c:pt idx="123">
                  <c:v>Jefferson TB #1228</c:v>
                </c:pt>
                <c:pt idx="124">
                  <c:v>BreathittTB #1336</c:v>
                </c:pt>
                <c:pt idx="125">
                  <c:v>Garrard TB #912</c:v>
                </c:pt>
                <c:pt idx="126">
                  <c:v>Jefferson TB #1229</c:v>
                </c:pt>
                <c:pt idx="127">
                  <c:v>Jefferson TB #1220</c:v>
                </c:pt>
                <c:pt idx="128">
                  <c:v>Madison TB #113</c:v>
                </c:pt>
                <c:pt idx="129">
                  <c:v>Meade TB #230</c:v>
                </c:pt>
                <c:pt idx="130">
                  <c:v>Jefferson TB #1230</c:v>
                </c:pt>
                <c:pt idx="131">
                  <c:v>Jefferson TB #1225</c:v>
                </c:pt>
                <c:pt idx="132">
                  <c:v>Jefferson TB #1215</c:v>
                </c:pt>
                <c:pt idx="133">
                  <c:v>Jefferson TB #1222</c:v>
                </c:pt>
                <c:pt idx="134">
                  <c:v>Jefferson TB #1217</c:v>
                </c:pt>
                <c:pt idx="135">
                  <c:v>Montgomery IC #2011</c:v>
                </c:pt>
                <c:pt idx="136">
                  <c:v>Jefferson TB #1232</c:v>
                </c:pt>
                <c:pt idx="137">
                  <c:v>BreathittTB #1324</c:v>
                </c:pt>
                <c:pt idx="138">
                  <c:v>Jefferson TB #1227</c:v>
                </c:pt>
                <c:pt idx="139">
                  <c:v>BreathittTB #1333</c:v>
                </c:pt>
                <c:pt idx="140">
                  <c:v>Madison TB #112</c:v>
                </c:pt>
                <c:pt idx="141">
                  <c:v>Jefferson TB #1226</c:v>
                </c:pt>
                <c:pt idx="142">
                  <c:v>Bullitt IC #1248</c:v>
                </c:pt>
                <c:pt idx="143">
                  <c:v>Jefferson TB #1216</c:v>
                </c:pt>
                <c:pt idx="144">
                  <c:v>Bullitt IC #1259</c:v>
                </c:pt>
                <c:pt idx="145">
                  <c:v>Jefferson TB #1218</c:v>
                </c:pt>
                <c:pt idx="146">
                  <c:v>Bullitt IC #1289</c:v>
                </c:pt>
                <c:pt idx="147">
                  <c:v>Bullitt IC #1290</c:v>
                </c:pt>
                <c:pt idx="148">
                  <c:v>Jefferson TB #1219</c:v>
                </c:pt>
                <c:pt idx="149">
                  <c:v>Bullitt IC #1212</c:v>
                </c:pt>
                <c:pt idx="150">
                  <c:v>Bath IC #1268</c:v>
                </c:pt>
                <c:pt idx="151">
                  <c:v>BreathittTB #1321</c:v>
                </c:pt>
                <c:pt idx="152">
                  <c:v>Jefferson TB #1221</c:v>
                </c:pt>
                <c:pt idx="153">
                  <c:v>Jefferson TB #1223</c:v>
                </c:pt>
                <c:pt idx="154">
                  <c:v>Jefferson TB #1224</c:v>
                </c:pt>
              </c:strCache>
            </c:strRef>
          </c:cat>
          <c:val>
            <c:numRef>
              <c:f>'9. 2011 v 2012 MPG with Filter'!$I$2:$I$157</c:f>
              <c:numCache>
                <c:formatCode>_(* #,##0.0_);_(* \(#,##0.0\);_(* "-"??_);_(@_)</c:formatCode>
                <c:ptCount val="155"/>
                <c:pt idx="0">
                  <c:v>13.76091081593928</c:v>
                </c:pt>
                <c:pt idx="1">
                  <c:v>12.009505014297797</c:v>
                </c:pt>
                <c:pt idx="2">
                  <c:v>11.890600635720283</c:v>
                </c:pt>
                <c:pt idx="3">
                  <c:v>11.734905689217694</c:v>
                </c:pt>
                <c:pt idx="4">
                  <c:v>11.478795247095922</c:v>
                </c:pt>
                <c:pt idx="5">
                  <c:v>11.407888767313388</c:v>
                </c:pt>
                <c:pt idx="6">
                  <c:v>11.40319191444353</c:v>
                </c:pt>
                <c:pt idx="7">
                  <c:v>11.362416107382549</c:v>
                </c:pt>
                <c:pt idx="8">
                  <c:v>11.277154605263158</c:v>
                </c:pt>
                <c:pt idx="9">
                  <c:v>11.256429096252756</c:v>
                </c:pt>
                <c:pt idx="10">
                  <c:v>11.152759745161388</c:v>
                </c:pt>
                <c:pt idx="11">
                  <c:v>10.97815271468743</c:v>
                </c:pt>
                <c:pt idx="12">
                  <c:v>10.795746394213486</c:v>
                </c:pt>
                <c:pt idx="13">
                  <c:v>10.739205815118279</c:v>
                </c:pt>
                <c:pt idx="14">
                  <c:v>10.617571059431524</c:v>
                </c:pt>
                <c:pt idx="15">
                  <c:v>10.583200460141683</c:v>
                </c:pt>
                <c:pt idx="16">
                  <c:v>10.580095100138555</c:v>
                </c:pt>
                <c:pt idx="17">
                  <c:v>10.491408437742397</c:v>
                </c:pt>
                <c:pt idx="18">
                  <c:v>10.480958120897201</c:v>
                </c:pt>
                <c:pt idx="19">
                  <c:v>10.425927091293206</c:v>
                </c:pt>
                <c:pt idx="20">
                  <c:v>10.413937298294146</c:v>
                </c:pt>
                <c:pt idx="21">
                  <c:v>10.371563516918462</c:v>
                </c:pt>
                <c:pt idx="22">
                  <c:v>10.293461218634352</c:v>
                </c:pt>
                <c:pt idx="23">
                  <c:v>10.213031603589544</c:v>
                </c:pt>
                <c:pt idx="24">
                  <c:v>10.173090176536077</c:v>
                </c:pt>
                <c:pt idx="25">
                  <c:v>10.160540117908242</c:v>
                </c:pt>
                <c:pt idx="26">
                  <c:v>10.019071310116086</c:v>
                </c:pt>
                <c:pt idx="27">
                  <c:v>9.929139570103212</c:v>
                </c:pt>
                <c:pt idx="28">
                  <c:v>9.920818980156227</c:v>
                </c:pt>
                <c:pt idx="29">
                  <c:v>9.714679109615236</c:v>
                </c:pt>
                <c:pt idx="30">
                  <c:v>9.674712643678161</c:v>
                </c:pt>
                <c:pt idx="31">
                  <c:v>9.642258417328875</c:v>
                </c:pt>
                <c:pt idx="32">
                  <c:v>9.58751902587519</c:v>
                </c:pt>
                <c:pt idx="33">
                  <c:v>9.578199052132701</c:v>
                </c:pt>
                <c:pt idx="34">
                  <c:v>9.485597905149842</c:v>
                </c:pt>
                <c:pt idx="35">
                  <c:v>9.484459524963645</c:v>
                </c:pt>
                <c:pt idx="36">
                  <c:v>9.471232876712328</c:v>
                </c:pt>
                <c:pt idx="37">
                  <c:v>9.426900584795321</c:v>
                </c:pt>
                <c:pt idx="38">
                  <c:v>9.40616562847412</c:v>
                </c:pt>
                <c:pt idx="39">
                  <c:v>9.302854571814228</c:v>
                </c:pt>
                <c:pt idx="40">
                  <c:v>9.299905033238367</c:v>
                </c:pt>
                <c:pt idx="41">
                  <c:v>9.260119866378464</c:v>
                </c:pt>
                <c:pt idx="42">
                  <c:v>9.196171968743597</c:v>
                </c:pt>
                <c:pt idx="43">
                  <c:v>9.171543436032358</c:v>
                </c:pt>
                <c:pt idx="44">
                  <c:v>9.134222222222222</c:v>
                </c:pt>
                <c:pt idx="45">
                  <c:v>9.11602048280907</c:v>
                </c:pt>
                <c:pt idx="46">
                  <c:v>9.115764753087511</c:v>
                </c:pt>
                <c:pt idx="47">
                  <c:v>9.092413793103448</c:v>
                </c:pt>
                <c:pt idx="48">
                  <c:v>9.092105263157896</c:v>
                </c:pt>
                <c:pt idx="49">
                  <c:v>9.082559256886611</c:v>
                </c:pt>
                <c:pt idx="50">
                  <c:v>9.081404628890661</c:v>
                </c:pt>
                <c:pt idx="51">
                  <c:v>9.06694248296886</c:v>
                </c:pt>
                <c:pt idx="52">
                  <c:v>9.060556464811784</c:v>
                </c:pt>
                <c:pt idx="53">
                  <c:v>9.043359547027368</c:v>
                </c:pt>
                <c:pt idx="54">
                  <c:v>9.016385261581968</c:v>
                </c:pt>
                <c:pt idx="55">
                  <c:v>8.996238952891469</c:v>
                </c:pt>
                <c:pt idx="56">
                  <c:v>8.935206830327923</c:v>
                </c:pt>
                <c:pt idx="57">
                  <c:v>8.922334164968483</c:v>
                </c:pt>
                <c:pt idx="58">
                  <c:v>8.921434008772248</c:v>
                </c:pt>
                <c:pt idx="59">
                  <c:v>8.901570247933885</c:v>
                </c:pt>
                <c:pt idx="60">
                  <c:v>8.88939557063701</c:v>
                </c:pt>
                <c:pt idx="61">
                  <c:v>8.859856339124589</c:v>
                </c:pt>
                <c:pt idx="62">
                  <c:v>8.859027233375372</c:v>
                </c:pt>
                <c:pt idx="63">
                  <c:v>8.843546284224251</c:v>
                </c:pt>
                <c:pt idx="64">
                  <c:v>8.835699313368895</c:v>
                </c:pt>
                <c:pt idx="65">
                  <c:v>8.814090019569472</c:v>
                </c:pt>
                <c:pt idx="66">
                  <c:v>8.756634631596695</c:v>
                </c:pt>
                <c:pt idx="67">
                  <c:v>8.722366347821936</c:v>
                </c:pt>
                <c:pt idx="68">
                  <c:v>8.713444759802377</c:v>
                </c:pt>
                <c:pt idx="69">
                  <c:v>8.71223203736004</c:v>
                </c:pt>
                <c:pt idx="70">
                  <c:v>8.703989399460507</c:v>
                </c:pt>
                <c:pt idx="71">
                  <c:v>8.693125727356636</c:v>
                </c:pt>
                <c:pt idx="72">
                  <c:v>8.67363284846253</c:v>
                </c:pt>
                <c:pt idx="73">
                  <c:v>8.658598179825606</c:v>
                </c:pt>
                <c:pt idx="74">
                  <c:v>8.62954796030871</c:v>
                </c:pt>
                <c:pt idx="75">
                  <c:v>8.62613981762918</c:v>
                </c:pt>
                <c:pt idx="76">
                  <c:v>8.614035087719298</c:v>
                </c:pt>
                <c:pt idx="77">
                  <c:v>8.598474916387959</c:v>
                </c:pt>
                <c:pt idx="78">
                  <c:v>8.566451504130638</c:v>
                </c:pt>
                <c:pt idx="79">
                  <c:v>8.552246533127889</c:v>
                </c:pt>
                <c:pt idx="80">
                  <c:v>8.54875882486905</c:v>
                </c:pt>
                <c:pt idx="81">
                  <c:v>8.516337386018238</c:v>
                </c:pt>
                <c:pt idx="82">
                  <c:v>8.504894408537503</c:v>
                </c:pt>
                <c:pt idx="83">
                  <c:v>8.46144667370644</c:v>
                </c:pt>
                <c:pt idx="84">
                  <c:v>8.431236565681147</c:v>
                </c:pt>
                <c:pt idx="85">
                  <c:v>8.397902116614487</c:v>
                </c:pt>
                <c:pt idx="86">
                  <c:v>8.342322621411807</c:v>
                </c:pt>
                <c:pt idx="87">
                  <c:v>8.320765557822993</c:v>
                </c:pt>
                <c:pt idx="88">
                  <c:v>8.301495619175176</c:v>
                </c:pt>
                <c:pt idx="89">
                  <c:v>8.296514822848879</c:v>
                </c:pt>
                <c:pt idx="90">
                  <c:v>8.286181139122315</c:v>
                </c:pt>
                <c:pt idx="91">
                  <c:v>8.281426784969927</c:v>
                </c:pt>
                <c:pt idx="92">
                  <c:v>8.269250097716233</c:v>
                </c:pt>
                <c:pt idx="93">
                  <c:v>8.235605042113367</c:v>
                </c:pt>
                <c:pt idx="94">
                  <c:v>8.207187187187186</c:v>
                </c:pt>
                <c:pt idx="95">
                  <c:v>8.202831628252591</c:v>
                </c:pt>
                <c:pt idx="96">
                  <c:v>8.177605862588171</c:v>
                </c:pt>
                <c:pt idx="97">
                  <c:v>8.14423076923077</c:v>
                </c:pt>
                <c:pt idx="98">
                  <c:v>8.142126841119603</c:v>
                </c:pt>
                <c:pt idx="99">
                  <c:v>8.138716356107661</c:v>
                </c:pt>
                <c:pt idx="100">
                  <c:v>8.08885645414538</c:v>
                </c:pt>
                <c:pt idx="101">
                  <c:v>8.002493765586035</c:v>
                </c:pt>
                <c:pt idx="102">
                  <c:v>7.978361646781858</c:v>
                </c:pt>
                <c:pt idx="103">
                  <c:v>7.94811974436596</c:v>
                </c:pt>
                <c:pt idx="104">
                  <c:v>7.933520228140558</c:v>
                </c:pt>
                <c:pt idx="105">
                  <c:v>7.891490252486104</c:v>
                </c:pt>
                <c:pt idx="106">
                  <c:v>7.890362868480123</c:v>
                </c:pt>
                <c:pt idx="107">
                  <c:v>7.793427484473733</c:v>
                </c:pt>
                <c:pt idx="108">
                  <c:v>7.772377805909778</c:v>
                </c:pt>
                <c:pt idx="109">
                  <c:v>7.6976744186046515</c:v>
                </c:pt>
                <c:pt idx="110">
                  <c:v>7.651388730140588</c:v>
                </c:pt>
                <c:pt idx="111">
                  <c:v>7.626386139956078</c:v>
                </c:pt>
                <c:pt idx="112">
                  <c:v>7.4476914492955775</c:v>
                </c:pt>
                <c:pt idx="113">
                  <c:v>7.404842992380512</c:v>
                </c:pt>
                <c:pt idx="114">
                  <c:v>7.390984784492688</c:v>
                </c:pt>
                <c:pt idx="115">
                  <c:v>7.359192952543336</c:v>
                </c:pt>
                <c:pt idx="116">
                  <c:v>7.110313768187668</c:v>
                </c:pt>
                <c:pt idx="117">
                  <c:v>6.71400939486046</c:v>
                </c:pt>
                <c:pt idx="118">
                  <c:v>6.672706422018348</c:v>
                </c:pt>
                <c:pt idx="119">
                  <c:v>6.409122429874136</c:v>
                </c:pt>
                <c:pt idx="120">
                  <c:v>6.344539760348584</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numCache>
            </c:numRef>
          </c:val>
        </c:ser>
        <c:ser>
          <c:idx val="1"/>
          <c:order val="1"/>
          <c:tx>
            <c:strRef>
              <c:f>'9. 2011 v 2012 MPG with Filter'!$J$1</c:f>
              <c:strCache>
                <c:ptCount val="1"/>
                <c:pt idx="0">
                  <c:v>2012 Hybrid MPG</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 2011 v 2012 MPG with Filter'!$H$2:$H$157</c:f>
              <c:strCache>
                <c:ptCount val="155"/>
                <c:pt idx="0">
                  <c:v>Pike TB #408</c:v>
                </c:pt>
                <c:pt idx="1">
                  <c:v>Jefferson TB #1147</c:v>
                </c:pt>
                <c:pt idx="2">
                  <c:v>LaRue TB #133</c:v>
                </c:pt>
                <c:pt idx="3">
                  <c:v>Madison TB #109</c:v>
                </c:pt>
                <c:pt idx="4">
                  <c:v>Jefferson TB #1140</c:v>
                </c:pt>
                <c:pt idx="5">
                  <c:v>Todd TB #310</c:v>
                </c:pt>
                <c:pt idx="6">
                  <c:v>Jefferson TB #1148</c:v>
                </c:pt>
                <c:pt idx="7">
                  <c:v>Madison TB #110</c:v>
                </c:pt>
                <c:pt idx="8">
                  <c:v>Jefferson IC #1132</c:v>
                </c:pt>
                <c:pt idx="9">
                  <c:v>Pike TB #421</c:v>
                </c:pt>
                <c:pt idx="10">
                  <c:v>Jefferson TB #1151</c:v>
                </c:pt>
                <c:pt idx="11">
                  <c:v>BreathittTB #1</c:v>
                </c:pt>
                <c:pt idx="12">
                  <c:v>Jefferson TB #1146</c:v>
                </c:pt>
                <c:pt idx="13">
                  <c:v>Jefferson TB #1145</c:v>
                </c:pt>
                <c:pt idx="14">
                  <c:v>Pike TB #432</c:v>
                </c:pt>
                <c:pt idx="15">
                  <c:v>Pike TB #398</c:v>
                </c:pt>
                <c:pt idx="16">
                  <c:v>Pike TB #397</c:v>
                </c:pt>
                <c:pt idx="17">
                  <c:v>Jefferson TB #1150</c:v>
                </c:pt>
                <c:pt idx="18">
                  <c:v>Pike TB #437</c:v>
                </c:pt>
                <c:pt idx="19">
                  <c:v>Jefferson TB #1142</c:v>
                </c:pt>
                <c:pt idx="20">
                  <c:v>Jefferson TB #1143</c:v>
                </c:pt>
                <c:pt idx="21">
                  <c:v>Pike TB #419</c:v>
                </c:pt>
                <c:pt idx="22">
                  <c:v>Jefferson TB #1152</c:v>
                </c:pt>
                <c:pt idx="23">
                  <c:v>Whitley TB #105</c:v>
                </c:pt>
                <c:pt idx="24">
                  <c:v>Hart IC #64</c:v>
                </c:pt>
                <c:pt idx="25">
                  <c:v>Jefferson TB #1137</c:v>
                </c:pt>
                <c:pt idx="26">
                  <c:v>Pike TB #428</c:v>
                </c:pt>
                <c:pt idx="27">
                  <c:v>Pike TB #412</c:v>
                </c:pt>
                <c:pt idx="28">
                  <c:v>Jefferson TB #1139</c:v>
                </c:pt>
                <c:pt idx="29">
                  <c:v>Pike TB #407</c:v>
                </c:pt>
                <c:pt idx="30">
                  <c:v>Pike TB #417</c:v>
                </c:pt>
                <c:pt idx="31">
                  <c:v>Jefferson TB #1138</c:v>
                </c:pt>
                <c:pt idx="32">
                  <c:v>BreathittTB #1060</c:v>
                </c:pt>
                <c:pt idx="33">
                  <c:v>Pike TB #418</c:v>
                </c:pt>
                <c:pt idx="34">
                  <c:v>Boone TB #294</c:v>
                </c:pt>
                <c:pt idx="35">
                  <c:v>Pike TB #414</c:v>
                </c:pt>
                <c:pt idx="36">
                  <c:v>Pike TB #427</c:v>
                </c:pt>
                <c:pt idx="37">
                  <c:v>Mercer IC #112</c:v>
                </c:pt>
                <c:pt idx="38">
                  <c:v>Boone TB #295</c:v>
                </c:pt>
                <c:pt idx="39">
                  <c:v>BreathittTB #1018</c:v>
                </c:pt>
                <c:pt idx="40">
                  <c:v>Jefferson IC #1125</c:v>
                </c:pt>
                <c:pt idx="41">
                  <c:v>Pike TB #409</c:v>
                </c:pt>
                <c:pt idx="42">
                  <c:v>Jefferson TB #1149</c:v>
                </c:pt>
                <c:pt idx="43">
                  <c:v>LaRue TB #136</c:v>
                </c:pt>
                <c:pt idx="44">
                  <c:v>LaRue TB #134</c:v>
                </c:pt>
                <c:pt idx="45">
                  <c:v>Pike TB #396</c:v>
                </c:pt>
                <c:pt idx="46">
                  <c:v>Pike TB #401</c:v>
                </c:pt>
                <c:pt idx="47">
                  <c:v>Pike TB #430</c:v>
                </c:pt>
                <c:pt idx="48">
                  <c:v>Pike TB #435</c:v>
                </c:pt>
                <c:pt idx="49">
                  <c:v>Pike TB #415</c:v>
                </c:pt>
                <c:pt idx="50">
                  <c:v>LaRue TB #135</c:v>
                </c:pt>
                <c:pt idx="51">
                  <c:v>Mercer IC #111</c:v>
                </c:pt>
                <c:pt idx="52">
                  <c:v>Pike TB #416</c:v>
                </c:pt>
                <c:pt idx="53">
                  <c:v>Jefferson IC #1121</c:v>
                </c:pt>
                <c:pt idx="54">
                  <c:v>Pike TB #420</c:v>
                </c:pt>
                <c:pt idx="55">
                  <c:v>Jefferson TB #1141</c:v>
                </c:pt>
                <c:pt idx="56">
                  <c:v>Jefferson TB #1144</c:v>
                </c:pt>
                <c:pt idx="57">
                  <c:v>Trigg TB #10</c:v>
                </c:pt>
                <c:pt idx="58">
                  <c:v>Pike TB #400</c:v>
                </c:pt>
                <c:pt idx="59">
                  <c:v>Jefferson IC #1124</c:v>
                </c:pt>
                <c:pt idx="60">
                  <c:v>BreathittTB #30</c:v>
                </c:pt>
                <c:pt idx="61">
                  <c:v>Campbell TB #53</c:v>
                </c:pt>
                <c:pt idx="62">
                  <c:v>Madison TB #108</c:v>
                </c:pt>
                <c:pt idx="63">
                  <c:v>Pike TB #438</c:v>
                </c:pt>
                <c:pt idx="64">
                  <c:v>Kenton TB #89</c:v>
                </c:pt>
                <c:pt idx="65">
                  <c:v>Jefferson IC #1123</c:v>
                </c:pt>
                <c:pt idx="66">
                  <c:v>Pike TB #436</c:v>
                </c:pt>
                <c:pt idx="67">
                  <c:v>Bath IC #1166</c:v>
                </c:pt>
                <c:pt idx="68">
                  <c:v>BreathittTB #60</c:v>
                </c:pt>
                <c:pt idx="69">
                  <c:v>Pike TB #433</c:v>
                </c:pt>
                <c:pt idx="70">
                  <c:v>Simpson TB #910</c:v>
                </c:pt>
                <c:pt idx="71">
                  <c:v>Jefferson IC #1135</c:v>
                </c:pt>
                <c:pt idx="72">
                  <c:v>Williamstown IndependentTB #32</c:v>
                </c:pt>
                <c:pt idx="73">
                  <c:v>Warren TB #1102</c:v>
                </c:pt>
                <c:pt idx="74">
                  <c:v>Pike TB #413</c:v>
                </c:pt>
                <c:pt idx="75">
                  <c:v>BreathittTB #61</c:v>
                </c:pt>
                <c:pt idx="76">
                  <c:v>Pike TB #429</c:v>
                </c:pt>
                <c:pt idx="77">
                  <c:v>Jefferson IC #1133</c:v>
                </c:pt>
                <c:pt idx="78">
                  <c:v>Jefferson IC #1122</c:v>
                </c:pt>
                <c:pt idx="79">
                  <c:v>Jefferson IC #1128</c:v>
                </c:pt>
                <c:pt idx="80">
                  <c:v>Pike TB #410</c:v>
                </c:pt>
                <c:pt idx="81">
                  <c:v>Jefferson IC #1127</c:v>
                </c:pt>
                <c:pt idx="82">
                  <c:v>Kenton TB #90</c:v>
                </c:pt>
                <c:pt idx="83">
                  <c:v>Jefferson IC #1134</c:v>
                </c:pt>
                <c:pt idx="84">
                  <c:v>Franklin County TB #147</c:v>
                </c:pt>
                <c:pt idx="85">
                  <c:v>Pike TB #411</c:v>
                </c:pt>
                <c:pt idx="86">
                  <c:v>Pike TB #431</c:v>
                </c:pt>
                <c:pt idx="87">
                  <c:v>Pike TB #422</c:v>
                </c:pt>
                <c:pt idx="88">
                  <c:v>Crittenden County IC #111</c:v>
                </c:pt>
                <c:pt idx="89">
                  <c:v>McCreary IC #12</c:v>
                </c:pt>
                <c:pt idx="90">
                  <c:v>Jefferson IC #1129</c:v>
                </c:pt>
                <c:pt idx="91">
                  <c:v>Pike TB #399</c:v>
                </c:pt>
                <c:pt idx="92">
                  <c:v>Warren TB #1101</c:v>
                </c:pt>
                <c:pt idx="93">
                  <c:v>Kenton TB #92</c:v>
                </c:pt>
                <c:pt idx="94">
                  <c:v>Jefferson IC #1131</c:v>
                </c:pt>
                <c:pt idx="95">
                  <c:v>Jefferson IC #1136</c:v>
                </c:pt>
                <c:pt idx="96">
                  <c:v>Kenton TB #91</c:v>
                </c:pt>
                <c:pt idx="97">
                  <c:v>Pike TB #424</c:v>
                </c:pt>
                <c:pt idx="98">
                  <c:v>Warren TB #1104</c:v>
                </c:pt>
                <c:pt idx="99">
                  <c:v>Bardstown Independent IC #6</c:v>
                </c:pt>
                <c:pt idx="100">
                  <c:v>Jefferson IC #1130</c:v>
                </c:pt>
                <c:pt idx="101">
                  <c:v>Pike TB #426</c:v>
                </c:pt>
                <c:pt idx="102">
                  <c:v>Jefferson IC #1126</c:v>
                </c:pt>
                <c:pt idx="103">
                  <c:v>Burgin IC #2211</c:v>
                </c:pt>
                <c:pt idx="104">
                  <c:v>Pike TB #425</c:v>
                </c:pt>
                <c:pt idx="105">
                  <c:v>Martin TB #1001</c:v>
                </c:pt>
                <c:pt idx="106">
                  <c:v>Kenton TB #94</c:v>
                </c:pt>
                <c:pt idx="107">
                  <c:v>Barren IC #1</c:v>
                </c:pt>
                <c:pt idx="108">
                  <c:v>Williamstown IndependentTB #30</c:v>
                </c:pt>
                <c:pt idx="109">
                  <c:v>Harlan Independent IC #11</c:v>
                </c:pt>
                <c:pt idx="110">
                  <c:v>BreathittTB #18</c:v>
                </c:pt>
                <c:pt idx="111">
                  <c:v>Madison TB #111</c:v>
                </c:pt>
                <c:pt idx="112">
                  <c:v>Warren TB #1103</c:v>
                </c:pt>
                <c:pt idx="113">
                  <c:v>Marion TB #104</c:v>
                </c:pt>
                <c:pt idx="114">
                  <c:v>Allen -TB #21</c:v>
                </c:pt>
                <c:pt idx="115">
                  <c:v>BreathittTB #1061</c:v>
                </c:pt>
                <c:pt idx="116">
                  <c:v>Corbin IndependentTB #67</c:v>
                </c:pt>
                <c:pt idx="117">
                  <c:v>Frankfort Independent TB #3</c:v>
                </c:pt>
                <c:pt idx="118">
                  <c:v>Pike TB #434</c:v>
                </c:pt>
                <c:pt idx="119">
                  <c:v>Caldwell TB #1184</c:v>
                </c:pt>
                <c:pt idx="120">
                  <c:v>Covington Independent TB #21</c:v>
                </c:pt>
                <c:pt idx="121">
                  <c:v>Bath IC #1269</c:v>
                </c:pt>
                <c:pt idx="122">
                  <c:v>Jefferson TB #1231</c:v>
                </c:pt>
                <c:pt idx="123">
                  <c:v>Jefferson TB #1228</c:v>
                </c:pt>
                <c:pt idx="124">
                  <c:v>BreathittTB #1336</c:v>
                </c:pt>
                <c:pt idx="125">
                  <c:v>Garrard TB #912</c:v>
                </c:pt>
                <c:pt idx="126">
                  <c:v>Jefferson TB #1229</c:v>
                </c:pt>
                <c:pt idx="127">
                  <c:v>Jefferson TB #1220</c:v>
                </c:pt>
                <c:pt idx="128">
                  <c:v>Madison TB #113</c:v>
                </c:pt>
                <c:pt idx="129">
                  <c:v>Meade TB #230</c:v>
                </c:pt>
                <c:pt idx="130">
                  <c:v>Jefferson TB #1230</c:v>
                </c:pt>
                <c:pt idx="131">
                  <c:v>Jefferson TB #1225</c:v>
                </c:pt>
                <c:pt idx="132">
                  <c:v>Jefferson TB #1215</c:v>
                </c:pt>
                <c:pt idx="133">
                  <c:v>Jefferson TB #1222</c:v>
                </c:pt>
                <c:pt idx="134">
                  <c:v>Jefferson TB #1217</c:v>
                </c:pt>
                <c:pt idx="135">
                  <c:v>Montgomery IC #2011</c:v>
                </c:pt>
                <c:pt idx="136">
                  <c:v>Jefferson TB #1232</c:v>
                </c:pt>
                <c:pt idx="137">
                  <c:v>BreathittTB #1324</c:v>
                </c:pt>
                <c:pt idx="138">
                  <c:v>Jefferson TB #1227</c:v>
                </c:pt>
                <c:pt idx="139">
                  <c:v>BreathittTB #1333</c:v>
                </c:pt>
                <c:pt idx="140">
                  <c:v>Madison TB #112</c:v>
                </c:pt>
                <c:pt idx="141">
                  <c:v>Jefferson TB #1226</c:v>
                </c:pt>
                <c:pt idx="142">
                  <c:v>Bullitt IC #1248</c:v>
                </c:pt>
                <c:pt idx="143">
                  <c:v>Jefferson TB #1216</c:v>
                </c:pt>
                <c:pt idx="144">
                  <c:v>Bullitt IC #1259</c:v>
                </c:pt>
                <c:pt idx="145">
                  <c:v>Jefferson TB #1218</c:v>
                </c:pt>
                <c:pt idx="146">
                  <c:v>Bullitt IC #1289</c:v>
                </c:pt>
                <c:pt idx="147">
                  <c:v>Bullitt IC #1290</c:v>
                </c:pt>
                <c:pt idx="148">
                  <c:v>Jefferson TB #1219</c:v>
                </c:pt>
                <c:pt idx="149">
                  <c:v>Bullitt IC #1212</c:v>
                </c:pt>
                <c:pt idx="150">
                  <c:v>Bath IC #1268</c:v>
                </c:pt>
                <c:pt idx="151">
                  <c:v>BreathittTB #1321</c:v>
                </c:pt>
                <c:pt idx="152">
                  <c:v>Jefferson TB #1221</c:v>
                </c:pt>
                <c:pt idx="153">
                  <c:v>Jefferson TB #1223</c:v>
                </c:pt>
                <c:pt idx="154">
                  <c:v>Jefferson TB #1224</c:v>
                </c:pt>
              </c:strCache>
            </c:strRef>
          </c:cat>
          <c:val>
            <c:numRef>
              <c:f>'9. 2011 v 2012 MPG with Filter'!$J$2:$J$157</c:f>
              <c:numCache>
                <c:formatCode>_(* #,##0.0_);_(* \(#,##0.0\);_(* "-"??_);_(@_)</c:formatCode>
                <c:ptCount val="155"/>
                <c:pt idx="0">
                  <c:v>9.684193862354443</c:v>
                </c:pt>
                <c:pt idx="1">
                  <c:v>8.447311772846087</c:v>
                </c:pt>
                <c:pt idx="2">
                  <c:v>9.128790487756248</c:v>
                </c:pt>
                <c:pt idx="3">
                  <c:v>8.248779319366905</c:v>
                </c:pt>
                <c:pt idx="4">
                  <c:v>8.338831375895444</c:v>
                </c:pt>
                <c:pt idx="5">
                  <c:v>9.320792673363202</c:v>
                </c:pt>
                <c:pt idx="6">
                  <c:v>9.814418774798096</c:v>
                </c:pt>
                <c:pt idx="7">
                  <c:v>8.389220100457035</c:v>
                </c:pt>
                <c:pt idx="8">
                  <c:v>7.673433550045823</c:v>
                </c:pt>
                <c:pt idx="9">
                  <c:v>11.329464163145774</c:v>
                </c:pt>
                <c:pt idx="10">
                  <c:v>8.343266326424331</c:v>
                </c:pt>
                <c:pt idx="11">
                  <c:v>10.603259050260627</c:v>
                </c:pt>
                <c:pt idx="12">
                  <c:v>8.736136701337296</c:v>
                </c:pt>
                <c:pt idx="13">
                  <c:v>7.9563942295876995</c:v>
                </c:pt>
                <c:pt idx="14">
                  <c:v>8.277729974968711</c:v>
                </c:pt>
                <c:pt idx="15">
                  <c:v>10.755174315655028</c:v>
                </c:pt>
                <c:pt idx="16">
                  <c:v>10.33314351869282</c:v>
                </c:pt>
                <c:pt idx="17">
                  <c:v>7.26341146538191</c:v>
                </c:pt>
                <c:pt idx="18">
                  <c:v>10.345567497522678</c:v>
                </c:pt>
                <c:pt idx="19">
                  <c:v>7.844259456174996</c:v>
                </c:pt>
                <c:pt idx="20">
                  <c:v>8.495354309696515</c:v>
                </c:pt>
                <c:pt idx="21">
                  <c:v>10.16001691742573</c:v>
                </c:pt>
                <c:pt idx="22">
                  <c:v>8.44399102224036</c:v>
                </c:pt>
                <c:pt idx="23">
                  <c:v>10.713416430187864</c:v>
                </c:pt>
                <c:pt idx="24">
                  <c:v>9.180143128828828</c:v>
                </c:pt>
                <c:pt idx="25">
                  <c:v>8.304498738891636</c:v>
                </c:pt>
                <c:pt idx="26">
                  <c:v>10.00710553814002</c:v>
                </c:pt>
                <c:pt idx="27">
                  <c:v>10.029551916387376</c:v>
                </c:pt>
                <c:pt idx="28">
                  <c:v>7.171890867594251</c:v>
                </c:pt>
                <c:pt idx="29">
                  <c:v>8.412919623781342</c:v>
                </c:pt>
                <c:pt idx="30">
                  <c:v>9.61685218470665</c:v>
                </c:pt>
                <c:pt idx="31">
                  <c:v>7.965329420934391</c:v>
                </c:pt>
                <c:pt idx="32">
                  <c:v>9.422677210683393</c:v>
                </c:pt>
                <c:pt idx="33">
                  <c:v>9.790578243945813</c:v>
                </c:pt>
                <c:pt idx="34">
                  <c:v>9.373575902177153</c:v>
                </c:pt>
                <c:pt idx="35">
                  <c:v>9.094604622296579</c:v>
                </c:pt>
                <c:pt idx="36">
                  <c:v>9.346529836290081</c:v>
                </c:pt>
                <c:pt idx="37">
                  <c:v>6.993651683089833</c:v>
                </c:pt>
                <c:pt idx="38">
                  <c:v>8.987241329140131</c:v>
                </c:pt>
                <c:pt idx="39">
                  <c:v>9.946500294542924</c:v>
                </c:pt>
                <c:pt idx="40">
                  <c:v>9.106819158999054</c:v>
                </c:pt>
                <c:pt idx="41">
                  <c:v>9.095697901083456</c:v>
                </c:pt>
                <c:pt idx="42">
                  <c:v>8.124267893097548</c:v>
                </c:pt>
                <c:pt idx="43">
                  <c:v>9.356388738494855</c:v>
                </c:pt>
                <c:pt idx="44">
                  <c:v>9.185498810905061</c:v>
                </c:pt>
                <c:pt idx="45">
                  <c:v>9.677682857820859</c:v>
                </c:pt>
                <c:pt idx="46">
                  <c:v>9.28491543800637</c:v>
                </c:pt>
                <c:pt idx="47">
                  <c:v>9.294256748413227</c:v>
                </c:pt>
                <c:pt idx="48">
                  <c:v>9.131876144207832</c:v>
                </c:pt>
                <c:pt idx="49">
                  <c:v>9.461863580206776</c:v>
                </c:pt>
                <c:pt idx="50">
                  <c:v>9.141407768645774</c:v>
                </c:pt>
                <c:pt idx="51">
                  <c:v>7.382205606099672</c:v>
                </c:pt>
                <c:pt idx="52">
                  <c:v>9.068746027680545</c:v>
                </c:pt>
                <c:pt idx="53">
                  <c:v>9.483725364804373</c:v>
                </c:pt>
                <c:pt idx="54">
                  <c:v>8.643768226195004</c:v>
                </c:pt>
                <c:pt idx="55">
                  <c:v>7.955295110351328</c:v>
                </c:pt>
                <c:pt idx="56">
                  <c:v>7.2702846470965765</c:v>
                </c:pt>
                <c:pt idx="57">
                  <c:v>9.35118672547784</c:v>
                </c:pt>
                <c:pt idx="58">
                  <c:v>8.841616785200326</c:v>
                </c:pt>
                <c:pt idx="59">
                  <c:v>8.225262172284644</c:v>
                </c:pt>
                <c:pt idx="60">
                  <c:v>9.294920648574255</c:v>
                </c:pt>
                <c:pt idx="61">
                  <c:v>8.992610331147608</c:v>
                </c:pt>
                <c:pt idx="62">
                  <c:v>7.647738688835841</c:v>
                </c:pt>
                <c:pt idx="63">
                  <c:v>8.744087331247867</c:v>
                </c:pt>
                <c:pt idx="64">
                  <c:v>8.727848685222204</c:v>
                </c:pt>
                <c:pt idx="65">
                  <c:v>7.365177353342427</c:v>
                </c:pt>
                <c:pt idx="66">
                  <c:v>8.800261916534149</c:v>
                </c:pt>
                <c:pt idx="67">
                  <c:v>8.00602428639016</c:v>
                </c:pt>
                <c:pt idx="68">
                  <c:v>8.627507210548004</c:v>
                </c:pt>
                <c:pt idx="69">
                  <c:v>9.137227742046585</c:v>
                </c:pt>
                <c:pt idx="70">
                  <c:v>9.006514011545443</c:v>
                </c:pt>
                <c:pt idx="71">
                  <c:v>8.587687503485194</c:v>
                </c:pt>
                <c:pt idx="72">
                  <c:v>7.918900032883919</c:v>
                </c:pt>
                <c:pt idx="73">
                  <c:v>7.928297984687142</c:v>
                </c:pt>
                <c:pt idx="74">
                  <c:v>8.539501555812018</c:v>
                </c:pt>
                <c:pt idx="75">
                  <c:v>8.766128909635531</c:v>
                </c:pt>
                <c:pt idx="76">
                  <c:v>8.75286832352558</c:v>
                </c:pt>
                <c:pt idx="77">
                  <c:v>7.543350655778272</c:v>
                </c:pt>
                <c:pt idx="78">
                  <c:v>7.869034935232434</c:v>
                </c:pt>
                <c:pt idx="79">
                  <c:v>8.452204663876312</c:v>
                </c:pt>
                <c:pt idx="80">
                  <c:v>9.563489580073847</c:v>
                </c:pt>
                <c:pt idx="81">
                  <c:v>7.4768155053974485</c:v>
                </c:pt>
                <c:pt idx="82">
                  <c:v>8.120025633811622</c:v>
                </c:pt>
                <c:pt idx="83">
                  <c:v>8.86194991350785</c:v>
                </c:pt>
                <c:pt idx="84">
                  <c:v>7.3912571755469205</c:v>
                </c:pt>
                <c:pt idx="85">
                  <c:v>8.741288630465855</c:v>
                </c:pt>
                <c:pt idx="86">
                  <c:v>8.254099320684002</c:v>
                </c:pt>
                <c:pt idx="87">
                  <c:v>8.136862441282325</c:v>
                </c:pt>
                <c:pt idx="88">
                  <c:v>7.750482735401586</c:v>
                </c:pt>
                <c:pt idx="89">
                  <c:v>7.53052602047973</c:v>
                </c:pt>
                <c:pt idx="90">
                  <c:v>8.125726894599447</c:v>
                </c:pt>
                <c:pt idx="91">
                  <c:v>8.597522582163766</c:v>
                </c:pt>
                <c:pt idx="92">
                  <c:v>7.554794927763954</c:v>
                </c:pt>
                <c:pt idx="93">
                  <c:v>7.600187443398413</c:v>
                </c:pt>
                <c:pt idx="94">
                  <c:v>8.17585621113302</c:v>
                </c:pt>
                <c:pt idx="95">
                  <c:v>7.530714694110921</c:v>
                </c:pt>
                <c:pt idx="96">
                  <c:v>7.29216336015837</c:v>
                </c:pt>
                <c:pt idx="97">
                  <c:v>9.52159539298283</c:v>
                </c:pt>
                <c:pt idx="98">
                  <c:v>7.614092432078083</c:v>
                </c:pt>
                <c:pt idx="99">
                  <c:v>6.5428353313729914</c:v>
                </c:pt>
                <c:pt idx="100">
                  <c:v>8.521158114593632</c:v>
                </c:pt>
                <c:pt idx="101">
                  <c:v>8.198257661166343</c:v>
                </c:pt>
                <c:pt idx="102">
                  <c:v>7.6845293823760334</c:v>
                </c:pt>
                <c:pt idx="103">
                  <c:v>7.685185084745763</c:v>
                </c:pt>
                <c:pt idx="104">
                  <c:v>7.825475948679073</c:v>
                </c:pt>
                <c:pt idx="105">
                  <c:v>8.508914712814423</c:v>
                </c:pt>
                <c:pt idx="106">
                  <c:v>7.695986207313754</c:v>
                </c:pt>
                <c:pt idx="107">
                  <c:v>7.508409090909092</c:v>
                </c:pt>
                <c:pt idx="108">
                  <c:v>8.007360378779726</c:v>
                </c:pt>
                <c:pt idx="109">
                  <c:v>7.413029532384813</c:v>
                </c:pt>
                <c:pt idx="110">
                  <c:v>8.267894389438945</c:v>
                </c:pt>
                <c:pt idx="111">
                  <c:v>7.588317437137771</c:v>
                </c:pt>
                <c:pt idx="112">
                  <c:v>7.609729716950464</c:v>
                </c:pt>
                <c:pt idx="113">
                  <c:v>7.206127169915774</c:v>
                </c:pt>
                <c:pt idx="114">
                  <c:v>7.034890932982918</c:v>
                </c:pt>
                <c:pt idx="115">
                  <c:v>7.134917217895025</c:v>
                </c:pt>
                <c:pt idx="116">
                  <c:v>7.826707937722442</c:v>
                </c:pt>
                <c:pt idx="117">
                  <c:v>6.149051739072834</c:v>
                </c:pt>
                <c:pt idx="118">
                  <c:v>8.92572990005416</c:v>
                </c:pt>
                <c:pt idx="119">
                  <c:v>7.604987748866646</c:v>
                </c:pt>
                <c:pt idx="120">
                  <c:v>6.611614747751504</c:v>
                </c:pt>
                <c:pt idx="121">
                  <c:v>7.2198807157057665</c:v>
                </c:pt>
                <c:pt idx="122">
                  <c:v>9.976279105101227</c:v>
                </c:pt>
                <c:pt idx="123">
                  <c:v>5.145301476471015</c:v>
                </c:pt>
                <c:pt idx="124">
                  <c:v>9.143586401650918</c:v>
                </c:pt>
                <c:pt idx="125">
                  <c:v>8.718392510560566</c:v>
                </c:pt>
                <c:pt idx="126">
                  <c:v>8.817628285882254</c:v>
                </c:pt>
                <c:pt idx="127">
                  <c:v>8.921117601011622</c:v>
                </c:pt>
                <c:pt idx="128">
                  <c:v>7.896640551818103</c:v>
                </c:pt>
                <c:pt idx="129">
                  <c:v>8.85437381699691</c:v>
                </c:pt>
                <c:pt idx="130">
                  <c:v>8.406041562791046</c:v>
                </c:pt>
                <c:pt idx="131">
                  <c:v>8.358580607029104</c:v>
                </c:pt>
                <c:pt idx="132">
                  <c:v>8.430939736393913</c:v>
                </c:pt>
                <c:pt idx="133">
                  <c:v>8.042492521658057</c:v>
                </c:pt>
                <c:pt idx="134">
                  <c:v>8.206220909166921</c:v>
                </c:pt>
                <c:pt idx="135">
                  <c:v>7.410861007954992</c:v>
                </c:pt>
                <c:pt idx="136">
                  <c:v>7.89248073601056</c:v>
                </c:pt>
                <c:pt idx="137">
                  <c:v>8.723583513740847</c:v>
                </c:pt>
                <c:pt idx="138">
                  <c:v>5.33701625582368</c:v>
                </c:pt>
                <c:pt idx="139">
                  <c:v>10.191935242653107</c:v>
                </c:pt>
                <c:pt idx="140">
                  <c:v>8.168095222693017</c:v>
                </c:pt>
                <c:pt idx="141">
                  <c:v>9.469083716812747</c:v>
                </c:pt>
                <c:pt idx="142">
                  <c:v>7.444860943168077</c:v>
                </c:pt>
                <c:pt idx="143">
                  <c:v>8.156966650608542</c:v>
                </c:pt>
                <c:pt idx="144">
                  <c:v>7.5538531278331815</c:v>
                </c:pt>
                <c:pt idx="145">
                  <c:v>8.419711592624582</c:v>
                </c:pt>
                <c:pt idx="146">
                  <c:v>7.555548589341693</c:v>
                </c:pt>
                <c:pt idx="147">
                  <c:v>7.945336577453364</c:v>
                </c:pt>
                <c:pt idx="148">
                  <c:v>8.296251953164635</c:v>
                </c:pt>
                <c:pt idx="149">
                  <c:v>7.637553832902671</c:v>
                </c:pt>
                <c:pt idx="150">
                  <c:v>8.10690457719162</c:v>
                </c:pt>
                <c:pt idx="151">
                  <c:v>10.657496809612097</c:v>
                </c:pt>
                <c:pt idx="152">
                  <c:v>8.945587763955247</c:v>
                </c:pt>
                <c:pt idx="153">
                  <c:v>8.552351446492036</c:v>
                </c:pt>
                <c:pt idx="154">
                  <c:v>8.818801629263401</c:v>
                </c:pt>
              </c:numCache>
            </c:numRef>
          </c:val>
        </c:ser>
        <c:axId val="66684573"/>
        <c:axId val="63290246"/>
      </c:barChart>
      <c:catAx>
        <c:axId val="66684573"/>
        <c:scaling>
          <c:orientation val="minMax"/>
        </c:scaling>
        <c:axPos val="b"/>
        <c:delete val="0"/>
        <c:numFmt formatCode="General" sourceLinked="1"/>
        <c:majorTickMark val="out"/>
        <c:minorTickMark val="none"/>
        <c:tickLblPos val="nextTo"/>
        <c:crossAx val="63290246"/>
        <c:crosses val="autoZero"/>
        <c:auto val="1"/>
        <c:lblOffset val="100"/>
        <c:noMultiLvlLbl val="0"/>
      </c:catAx>
      <c:valAx>
        <c:axId val="63290246"/>
        <c:scaling>
          <c:orientation val="minMax"/>
          <c:max val="14"/>
          <c:min val="6"/>
        </c:scaling>
        <c:axPos val="l"/>
        <c:delete val="0"/>
        <c:numFmt formatCode="_(* #,##0.0_);_(* \(#,##0.0\);_(* &quot;-&quot;??_);_(@_)" sourceLinked="1"/>
        <c:majorTickMark val="out"/>
        <c:minorTickMark val="none"/>
        <c:tickLblPos val="nextTo"/>
        <c:crossAx val="66684573"/>
        <c:crosses val="autoZero"/>
        <c:crossBetween val="between"/>
        <c:dispUnits/>
      </c:valAx>
    </c:plotArea>
    <c:legend>
      <c:legendPos val="r"/>
      <c:layout>
        <c:manualLayout>
          <c:xMode val="edge"/>
          <c:yMode val="edge"/>
          <c:x val="0.667"/>
          <c:y val="0.06575"/>
          <c:w val="0.086"/>
          <c:h val="0.147"/>
        </c:manualLayout>
      </c:layout>
      <c:overlay val="0"/>
      <c:txPr>
        <a:bodyPr vert="horz" rot="0"/>
        <a:lstStyle/>
        <a:p>
          <a:pPr>
            <a:defRPr lang="en-US" cap="none" sz="1200" u="none" baseline="0">
              <a:latin typeface="+mn-cs"/>
              <a:ea typeface="+mn-cs"/>
              <a:cs typeface="+mn-cs"/>
            </a:defRPr>
          </a:pPr>
        </a:p>
      </c:txPr>
    </c:legend>
    <c:plotVisOnly val="1"/>
    <c:dispBlanksAs val="gap"/>
    <c:showDLblsOverMax val="0"/>
    <c:pivotFmts xmlns:c="http://schemas.openxmlformats.org/drawingml/2006/chart">
      <c:pivotFmt>
        <c:idx val="0"/>
        <c:marker>
          <c:symbol val="none"/>
        </c:marker>
      </c:pivotFmt>
      <c:pivotFmt>
        <c:idx val="1"/>
        <c:marker>
          <c:symbol val="none"/>
        </c:marker>
      </c:pivotFmt>
      <c:pivotFmt>
        <c:idx val="2"/>
        <c:marker>
          <c:symbol val="none"/>
        </c:marker>
      </c:pivotFmt>
      <c:pivotFmt>
        <c:idx val="3"/>
        <c:spPr>
          <a:solidFill xmlns:a="http://schemas.openxmlformats.org/drawingml/2006/main">
            <a:srgbClr val="92D050"/>
          </a:solidFill>
        </c:spPr>
        <c:marker>
          <c:symbol val="none"/>
        </c:marker>
      </c:pivotFmt>
    </c:pivotFmts>
  </c:chart>
  <c:spPr>
    <a:solidFill>
      <a:schemeClr val="bg1"/>
    </a:solidFill>
    <a:ln w="25400" cap="flat" cmpd="sng">
      <a:solidFill>
        <a:schemeClr val="accent1"/>
      </a:solidFill>
      <a:prstDash val="solid"/>
    </a:ln>
  </c:spPr>
  <c:txPr>
    <a:bodyPr vert="horz" rot="0"/>
    <a:lstStyle/>
    <a:p>
      <a:pPr>
        <a:defRPr lang="en-US" cap="none" u="none" baseline="0">
          <a:solidFill>
            <a:schemeClr val="tx1"/>
          </a:solidFill>
          <a:latin typeface="+mn-lt"/>
          <a:ea typeface="+mn-cs"/>
          <a:cs typeface="+mn-cs"/>
        </a:defRPr>
      </a:pPr>
    </a:p>
  </c:txPr>
  <c:userShapes r:id="rId1"/>
  <c:extLst xmlns:c="http://schemas.microsoft.com/office/drawing/2007/8/2/chart">
    <c:ext uri="{781A3756-C4B2-4CAC-9D66-4F8BD8637D16}">
      <c14:pivotOptions xmlns:c14="http://schemas.microsoft.com/office/drawing/2007/8/2/chart">
        <c14:dropZoneFilter val="1"/>
        <c14:dropZoneCatego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chemeClr val="accent2">
                    <a:lumMod val="75000"/>
                  </a:schemeClr>
                </a:solidFill>
              </a:rPr>
              <a:t>KY Hybrid School Bus Project</a:t>
            </a:r>
            <a:r>
              <a:rPr lang="en-US" cap="none" u="none" baseline="0">
                <a:solidFill>
                  <a:schemeClr val="accent2">
                    <a:lumMod val="75000"/>
                  </a:schemeClr>
                </a:solidFill>
              </a:rPr>
              <a:t>
Average Hybrid MPG by District</a:t>
            </a:r>
            <a:r>
              <a:rPr lang="en-US" cap="none" u="none" baseline="0">
                <a:solidFill>
                  <a:schemeClr val="accent2">
                    <a:lumMod val="75000"/>
                  </a:schemeClr>
                </a:solidFill>
              </a:rPr>
              <a:t>
2011 v. 2012</a:t>
            </a:r>
            <a:r>
              <a:rPr lang="en-US" cap="none" u="none" baseline="0">
                <a:solidFill>
                  <a:schemeClr val="tx1"/>
                </a:solidFill>
              </a:rPr>
              <a:t>
</a:t>
            </a:r>
            <a:r>
              <a:rPr lang="en-US" cap="none" u="none" baseline="0">
                <a:solidFill>
                  <a:schemeClr val="tx1"/>
                </a:solidFill>
              </a:rPr>
              <a:t>
</a:t>
            </a:r>
          </a:p>
        </c:rich>
      </c:tx>
      <c:layout>
        <c:manualLayout>
          <c:xMode val="edge"/>
          <c:yMode val="edge"/>
          <c:x val="0.29625"/>
          <c:y val="0"/>
        </c:manualLayout>
      </c:layout>
      <c:overlay val="0"/>
      <c:spPr>
        <a:noFill/>
        <a:ln>
          <a:noFill/>
        </a:ln>
      </c:spPr>
    </c:title>
    <c:plotArea>
      <c:layout>
        <c:manualLayout>
          <c:layoutTarget val="inner"/>
          <c:xMode val="edge"/>
          <c:yMode val="edge"/>
          <c:x val="0.0715"/>
          <c:y val="0.195"/>
          <c:w val="0.82375"/>
          <c:h val="0.46575"/>
        </c:manualLayout>
      </c:layout>
      <c:lineChart>
        <c:grouping val="standard"/>
        <c:varyColors val="0"/>
        <c:ser>
          <c:idx val="0"/>
          <c:order val="0"/>
          <c:tx>
            <c:strRef>
              <c:f>'10. MPG by District'!$L$35</c:f>
              <c:strCache>
                <c:ptCount val="1"/>
                <c:pt idx="0">
                  <c:v>2011 MPG</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'10. MPG by District'!$K$36:$K$70</c:f>
              <c:strCache/>
            </c:strRef>
          </c:cat>
          <c:val>
            <c:numRef>
              <c:f>'10. MPG by District'!$L$36:$L$69</c:f>
              <c:numCache/>
            </c:numRef>
          </c:val>
          <c:smooth val="0"/>
        </c:ser>
        <c:ser>
          <c:idx val="1"/>
          <c:order val="1"/>
          <c:tx>
            <c:strRef>
              <c:f>'10. MPG by District'!$M$35</c:f>
              <c:strCache>
                <c:ptCount val="1"/>
                <c:pt idx="0">
                  <c:v>2012 MPG</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635"/>
              </a:solidFill>
              <a:ln>
                <a:solidFill>
                  <a:schemeClr val="accent1"/>
                </a:solidFill>
              </a:ln>
            </c:spPr>
          </c:marker>
          <c:dLbls>
            <c:numFmt formatCode="General" sourceLinked="1"/>
            <c:showLegendKey val="0"/>
            <c:showVal val="0"/>
            <c:showBubbleSize val="0"/>
            <c:showCatName val="0"/>
            <c:showSerName val="0"/>
            <c:showLeaderLines val="1"/>
            <c:showPercent val="0"/>
          </c:dLbls>
          <c:cat>
            <c:strRef>
              <c:f>'10. MPG by District'!$K$36:$K$70</c:f>
              <c:strCache/>
            </c:strRef>
          </c:cat>
          <c:val>
            <c:numRef>
              <c:f>'10. MPG by District'!$M$36:$M$70</c:f>
              <c:numCache/>
            </c:numRef>
          </c:val>
          <c:smooth val="0"/>
        </c:ser>
        <c:marker val="1"/>
        <c:axId val="32741303"/>
        <c:axId val="26236272"/>
      </c:lineChart>
      <c:catAx>
        <c:axId val="32741303"/>
        <c:scaling>
          <c:orientation val="minMax"/>
        </c:scaling>
        <c:axPos val="b"/>
        <c:title>
          <c:tx>
            <c:rich>
              <a:bodyPr vert="horz" rot="0" anchor="ctr"/>
              <a:lstStyle/>
              <a:p>
                <a:pPr algn="ctr">
                  <a:defRPr/>
                </a:pPr>
                <a:r>
                  <a:rPr lang="en-US" cap="none" u="none" baseline="0">
                    <a:solidFill>
                      <a:schemeClr val="tx1"/>
                    </a:solidFill>
                  </a:rPr>
                  <a:t>School  District</a:t>
                </a:r>
              </a:p>
            </c:rich>
          </c:tx>
          <c:layout>
            <c:manualLayout>
              <c:xMode val="edge"/>
              <c:yMode val="edge"/>
              <c:x val="0.39525"/>
              <c:y val="0.94975"/>
            </c:manualLayout>
          </c:layout>
          <c:overlay val="0"/>
          <c:spPr>
            <a:noFill/>
            <a:ln>
              <a:noFill/>
            </a:ln>
          </c:spPr>
        </c:title>
        <c:delete val="0"/>
        <c:numFmt formatCode="General" sourceLinked="1"/>
        <c:majorTickMark val="out"/>
        <c:minorTickMark val="none"/>
        <c:tickLblPos val="nextTo"/>
        <c:crossAx val="26236272"/>
        <c:crosses val="autoZero"/>
        <c:auto val="1"/>
        <c:lblOffset val="100"/>
        <c:noMultiLvlLbl val="0"/>
      </c:catAx>
      <c:valAx>
        <c:axId val="26236272"/>
        <c:scaling>
          <c:orientation val="minMax"/>
          <c:min val="6"/>
        </c:scaling>
        <c:axPos val="l"/>
        <c:title>
          <c:tx>
            <c:rich>
              <a:bodyPr vert="horz" rot="-5400000" anchor="ctr"/>
              <a:lstStyle/>
              <a:p>
                <a:pPr algn="ctr">
                  <a:defRPr/>
                </a:pPr>
                <a:r>
                  <a:rPr lang="en-US" cap="none" u="none" baseline="0">
                    <a:solidFill>
                      <a:schemeClr val="tx1"/>
                    </a:solidFill>
                  </a:rPr>
                  <a:t>Miles per Gallon</a:t>
                </a:r>
              </a:p>
            </c:rich>
          </c:tx>
          <c:layout/>
          <c:overlay val="0"/>
          <c:spPr>
            <a:noFill/>
            <a:ln>
              <a:noFill/>
            </a:ln>
          </c:spPr>
        </c:title>
        <c:majorGridlines/>
        <c:delete val="0"/>
        <c:numFmt formatCode="_(* #,##0.0_);_(* \(#,##0.0\);_(* &quot;-&quot;??_);_(@_)" sourceLinked="1"/>
        <c:majorTickMark val="none"/>
        <c:minorTickMark val="none"/>
        <c:tickLblPos val="nextTo"/>
        <c:crossAx val="32741303"/>
        <c:crosses val="autoZero"/>
        <c:crossBetween val="between"/>
        <c:dispUnits/>
        <c:majorUnit val="0.5"/>
      </c:valAx>
    </c:plotArea>
    <c:legend>
      <c:legendPos val="r"/>
      <c:layout>
        <c:manualLayout>
          <c:xMode val="edge"/>
          <c:yMode val="edge"/>
          <c:x val="0.7815"/>
          <c:y val="0.03625"/>
          <c:w val="0.127"/>
          <c:h val="0.1245"/>
        </c:manualLayout>
      </c:layout>
      <c:overlay val="0"/>
    </c:legend>
    <c:plotVisOnly val="1"/>
    <c:dispBlanksAs val="gap"/>
    <c:showDLblsOverMax val="0"/>
  </c:chart>
  <c:spPr>
    <a:solidFill>
      <a:schemeClr val="bg1"/>
    </a:solidFill>
    <a:ln w="25400" cap="flat" cmpd="sng">
      <a:solidFill>
        <a:schemeClr val="accent2"/>
      </a:solidFill>
      <a:prstDash val="solid"/>
    </a:ln>
  </c:spPr>
  <c:txPr>
    <a:bodyPr vert="horz" rot="0"/>
    <a:lstStyle/>
    <a:p>
      <a:pPr>
        <a:defRPr lang="en-US" cap="none" u="none" baseline="0">
          <a:solidFill>
            <a:schemeClr val="tx1"/>
          </a:solidFill>
          <a:latin typeface="+mn-lt"/>
          <a:ea typeface="+mn-cs"/>
          <a:cs typeface="+mn-cs"/>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[0]11. MPG by Bus Type!PivotTable1</c:name>
  </c:pivotSource>
  <c:chart>
    <c:autoTitleDeleted val="0"/>
    <c:title>
      <c:tx>
        <c:rich>
          <a:bodyPr vert="horz" rot="0" anchor="ctr"/>
          <a:lstStyle/>
          <a:p>
            <a:pPr algn="ctr">
              <a:defRPr/>
            </a:pPr>
            <a:r>
              <a:rPr lang="en-US" cap="none" u="none" baseline="0">
                <a:latin typeface="Arial"/>
                <a:ea typeface="Arial"/>
                <a:cs typeface="Arial"/>
              </a:rPr>
              <a:t>Kentucky Hybrid School Bus Project</a:t>
            </a:r>
            <a:r>
              <a:rPr lang="en-US" cap="none" u="none" baseline="0">
                <a:latin typeface="Arial"/>
                <a:ea typeface="Arial"/>
                <a:cs typeface="Arial"/>
              </a:rPr>
              <a:t>
Hybrid MPG</a:t>
            </a:r>
            <a:r>
              <a:rPr lang="en-US" cap="none" u="none" baseline="0">
                <a:latin typeface="Arial"/>
                <a:ea typeface="Arial"/>
                <a:cs typeface="Arial"/>
              </a:rPr>
              <a:t> by Bus Type</a:t>
            </a:r>
            <a:r>
              <a:rPr lang="en-US" cap="none" u="none" baseline="0">
                <a:latin typeface="Arial"/>
                <a:ea typeface="Arial"/>
                <a:cs typeface="Arial"/>
              </a:rPr>
              <a:t>
2011 v. 2012</a:t>
            </a:r>
          </a:p>
        </c:rich>
      </c:tx>
      <c:layout/>
      <c:overlay val="0"/>
      <c:spPr>
        <a:noFill/>
        <a:ln>
          <a:noFill/>
        </a:ln>
      </c:spPr>
    </c:title>
    <c:plotArea>
      <c:layout>
        <c:manualLayout>
          <c:layoutTarget val="inner"/>
          <c:xMode val="edge"/>
          <c:yMode val="edge"/>
          <c:x val="0.141"/>
          <c:y val="0.365"/>
          <c:w val="0.62975"/>
          <c:h val="0.52725"/>
        </c:manualLayout>
      </c:layout>
      <c:barChart>
        <c:barDir val="col"/>
        <c:grouping val="clustered"/>
        <c:varyColors val="0"/>
        <c:ser>
          <c:idx val="0"/>
          <c:order val="0"/>
          <c:tx>
            <c:strRef>
              <c:f>'11. MPG by Bus Type'!$G$3</c:f>
              <c:strCache>
                <c:ptCount val="1"/>
                <c:pt idx="0">
                  <c:v>2011 Hybrid MPG</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25"/>
                  <c:y val="0.00975"/>
                </c:manualLayout>
              </c:layout>
              <c:tx>
                <c:rich>
                  <a:bodyPr vert="horz" rot="0" anchor="ctr"/>
                  <a:lstStyle/>
                  <a:p>
                    <a:pPr algn="ctr">
                      <a:defRPr/>
                    </a:pPr>
                    <a:r>
                      <a:rPr lang="en-US"/>
                      <a:t>8.7</a:t>
                    </a:r>
                  </a:p>
                </c:rich>
              </c:tx>
              <c:dLblPos val="outEnd"/>
              <c:showLegendKey val="0"/>
              <c:showVal val="1"/>
              <c:showBubbleSize val="0"/>
              <c:showCatName val="0"/>
              <c:showSerName val="0"/>
              <c:showPercent val="0"/>
            </c:dLbl>
            <c:dLbl>
              <c:idx val="1"/>
              <c:layout>
                <c:manualLayout>
                  <c:x val="0.00425"/>
                  <c:y val="0.01725"/>
                </c:manualLayout>
              </c:layout>
              <c:dLblPos val="outEnd"/>
              <c:showLegendKey val="0"/>
              <c:showVal val="1"/>
              <c:showBubbleSize val="0"/>
              <c:showCatName val="0"/>
              <c:showSerName val="0"/>
              <c:showPercent val="0"/>
            </c:dLbl>
            <c:numFmt formatCode="General" sourceLinked="1"/>
            <c:spPr>
              <a:noFill/>
            </c:spPr>
            <c:dLblPos val="outEnd"/>
            <c:showLegendKey val="0"/>
            <c:showVal val="1"/>
            <c:showBubbleSize val="0"/>
            <c:showCatName val="0"/>
            <c:showSerName val="0"/>
            <c:showPercent val="0"/>
          </c:dLbls>
          <c:cat>
            <c:strRef>
              <c:f>'11. MPG by Bus Type'!$F$4:$F$6</c:f>
              <c:strCache>
                <c:ptCount val="2"/>
                <c:pt idx="0">
                  <c:v>IC</c:v>
                </c:pt>
                <c:pt idx="1">
                  <c:v>TB</c:v>
                </c:pt>
              </c:strCache>
            </c:strRef>
          </c:cat>
          <c:val>
            <c:numRef>
              <c:f>'11. MPG by Bus Type'!$G$4:$G$6</c:f>
              <c:numCache>
                <c:formatCode>0.0</c:formatCode>
                <c:ptCount val="2"/>
                <c:pt idx="0">
                  <c:v>8.655878011036448</c:v>
                </c:pt>
                <c:pt idx="1">
                  <c:v>9.208491796346202</c:v>
                </c:pt>
              </c:numCache>
            </c:numRef>
          </c:val>
        </c:ser>
        <c:ser>
          <c:idx val="1"/>
          <c:order val="1"/>
          <c:tx>
            <c:strRef>
              <c:f>'11. MPG by Bus Type'!$H$3</c:f>
              <c:strCache>
                <c:ptCount val="1"/>
                <c:pt idx="0">
                  <c:v>2012 Hybrid MPG</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c:spPr>
            <c:dLblPos val="outEnd"/>
            <c:showLegendKey val="0"/>
            <c:showVal val="1"/>
            <c:showBubbleSize val="0"/>
            <c:showCatName val="0"/>
            <c:showSerName val="0"/>
            <c:showPercent val="0"/>
          </c:dLbls>
          <c:cat>
            <c:strRef>
              <c:f>'11. MPG by Bus Type'!$F$4:$F$6</c:f>
              <c:strCache>
                <c:ptCount val="2"/>
                <c:pt idx="0">
                  <c:v>IC</c:v>
                </c:pt>
                <c:pt idx="1">
                  <c:v>TB</c:v>
                </c:pt>
              </c:strCache>
            </c:strRef>
          </c:cat>
          <c:val>
            <c:numRef>
              <c:f>'11. MPG by Bus Type'!$H$4:$H$6</c:f>
              <c:numCache>
                <c:formatCode>0.0</c:formatCode>
                <c:ptCount val="2"/>
                <c:pt idx="0">
                  <c:v>7.869139351318254</c:v>
                </c:pt>
                <c:pt idx="1">
                  <c:v>8.622663195348093</c:v>
                </c:pt>
              </c:numCache>
            </c:numRef>
          </c:val>
        </c:ser>
        <c:axId val="34799857"/>
        <c:axId val="44763258"/>
      </c:barChart>
      <c:catAx>
        <c:axId val="34799857"/>
        <c:scaling>
          <c:orientation val="minMax"/>
        </c:scaling>
        <c:axPos val="b"/>
        <c:delete val="0"/>
        <c:numFmt formatCode="General" sourceLinked="1"/>
        <c:majorTickMark val="out"/>
        <c:minorTickMark val="none"/>
        <c:tickLblPos val="nextTo"/>
        <c:crossAx val="44763258"/>
        <c:crosses val="autoZero"/>
        <c:auto val="1"/>
        <c:lblOffset val="100"/>
        <c:noMultiLvlLbl val="0"/>
      </c:catAx>
      <c:valAx>
        <c:axId val="44763258"/>
        <c:scaling>
          <c:orientation val="minMax"/>
        </c:scaling>
        <c:axPos val="l"/>
        <c:title>
          <c:tx>
            <c:rich>
              <a:bodyPr vert="horz" rot="-5400000" anchor="ctr"/>
              <a:lstStyle/>
              <a:p>
                <a:pPr algn="ctr">
                  <a:defRPr/>
                </a:pPr>
                <a:r>
                  <a:rPr lang="en-US" cap="none" sz="1200" b="1" u="none" baseline="0">
                    <a:latin typeface="Arial"/>
                    <a:ea typeface="Arial"/>
                    <a:cs typeface="Arial"/>
                  </a:rPr>
                  <a:t>Hybrid Miles per Gallon</a:t>
                </a:r>
              </a:p>
            </c:rich>
          </c:tx>
          <c:layout>
            <c:manualLayout>
              <c:xMode val="edge"/>
              <c:yMode val="edge"/>
              <c:x val="0.0325"/>
              <c:y val="0.365"/>
            </c:manualLayout>
          </c:layout>
          <c:overlay val="0"/>
          <c:spPr>
            <a:noFill/>
            <a:ln>
              <a:noFill/>
            </a:ln>
          </c:spPr>
        </c:title>
        <c:majorGridlines/>
        <c:delete val="0"/>
        <c:numFmt formatCode="0.0" sourceLinked="1"/>
        <c:majorTickMark val="out"/>
        <c:minorTickMark val="none"/>
        <c:tickLblPos val="nextTo"/>
        <c:crossAx val="34799857"/>
        <c:crosses val="autoZero"/>
        <c:crossBetween val="between"/>
        <c:dispUnits/>
      </c:valAx>
    </c:plotArea>
    <c:legend>
      <c:legendPos val="r"/>
      <c:layout/>
      <c:overlay val="0"/>
    </c:legend>
    <c:plotVisOnly val="1"/>
    <c:dispBlanksAs val="gap"/>
    <c:showDLblsOverMax val="0"/>
    <c:pivotFmts xmlns:c="http://schemas.openxmlformats.org/drawingml/2006/chart">
      <c:pivotFmt>
        <c:idx val="0"/>
        <c:spPr>
          <a:solidFill xmlns:a="http://schemas.openxmlformats.org/drawingml/2006/main">
            <a:srgbClr val="92D050"/>
          </a:solidFill>
        </c:spPr>
        <c:marker>
          <c:symbol val="none"/>
        </c:marker>
        <c:dLbl>
          <c:idx val="0"/>
          <c:spPr>
            <a:noFill xmlns:a="http://schemas.openxmlformats.org/drawingml/2006/main"/>
          </c:spPr>
          <c:txPr>
            <a:bodyPr xmlns:a="http://schemas.openxmlformats.org/drawingml/2006/main"/>
            <a:lstStyle xmlns:a="http://schemas.openxmlformats.org/drawingml/2006/main"/>
            <a:p xmlns:a="http://schemas.openxmlformats.org/drawingml/2006/main">
              <a:pPr>
                <a:defRPr/>
              </a:pPr>
              <a:endParaRPr lang="en-US"/>
            </a:p>
          </c:txPr>
          <c:dLblPos val="outEnd"/>
          <c:showLegendKey val="0"/>
          <c:showVal val="1"/>
          <c:showCatName val="0"/>
          <c:showSerName val="0"/>
          <c:showPercent val="0"/>
          <c:showBubbleSize val="0"/>
        </c:dLbl>
      </c:pivotFmt>
      <c:pivotFmt>
        <c:idx val="1"/>
        <c:spPr>
          <a:solidFill xmlns:a="http://schemas.openxmlformats.org/drawingml/2006/main">
            <a:srgbClr val="0070C0"/>
          </a:solidFill>
        </c:spPr>
        <c:marker>
          <c:symbol val="none"/>
        </c:marker>
        <c:dLbl>
          <c:idx val="0"/>
          <c:spPr>
            <a:noFill xmlns:a="http://schemas.openxmlformats.org/drawingml/2006/main"/>
          </c:spPr>
          <c:txPr>
            <a:bodyPr xmlns:a="http://schemas.openxmlformats.org/drawingml/2006/main"/>
            <a:lstStyle xmlns:a="http://schemas.openxmlformats.org/drawingml/2006/main"/>
            <a:p xmlns:a="http://schemas.openxmlformats.org/drawingml/2006/main">
              <a:pPr>
                <a:defRPr/>
              </a:pPr>
              <a:endParaRPr lang="en-US"/>
            </a:p>
          </c:txPr>
          <c:dLblPos val="outEnd"/>
          <c:showLegendKey val="0"/>
          <c:showVal val="1"/>
          <c:showCatName val="0"/>
          <c:showSerName val="0"/>
          <c:showPercent val="0"/>
          <c:showBubbleSize val="0"/>
        </c:dLbl>
      </c:pivotFmt>
      <c:pivotFmt>
        <c:idx val="2"/>
        <c:dLbl>
          <c:idx val="0"/>
          <c:layout>
            <c:manualLayout>
              <c:x val="4.3325206161458378E-3"/>
              <c:y val="1.7176599790634829E-2"/>
            </c:manualLayout>
          </c:layout>
          <c:dLblPos val="outEnd"/>
          <c:showLegendKey val="0"/>
          <c:showVal val="1"/>
          <c:showCatName val="0"/>
          <c:showSerName val="0"/>
          <c:showPercent val="0"/>
          <c:showBubbleSize val="0"/>
        </c:dLbl>
      </c:pivotFmt>
      <c:pivotFmt>
        <c:idx val="3"/>
        <c:dLbl>
          <c:idx val="0"/>
          <c:layout>
            <c:manualLayout>
              <c:x val="2.1662603080729189E-3"/>
              <c:y val="9.7453535268833286E-3"/>
            </c:manualLayout>
          </c:layout>
          <c:tx>
            <c:rich>
              <a:bodyPr xmlns:a="http://schemas.openxmlformats.org/drawingml/2006/main"/>
              <a:lstStyle xmlns:a="http://schemas.openxmlformats.org/drawingml/2006/main"/>
              <a:p xmlns:a="http://schemas.openxmlformats.org/drawingml/2006/main">
                <a:r>
                  <a:rPr lang="en-US"/>
                  <a:t>8.7</a:t>
                </a:r>
              </a:p>
            </c:rich>
          </c:tx>
          <c:dLblPos val="outEnd"/>
          <c:showLegendKey val="0"/>
          <c:showVal val="1"/>
          <c:showCatName val="0"/>
          <c:showSerName val="0"/>
          <c:showPercent val="0"/>
          <c:showBubbleSize val="0"/>
        </c:dLbl>
      </c:pivotFmt>
    </c:pivotFmts>
  </c:chart>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chemeClr val="tx1"/>
                </a:solidFill>
              </a:rPr>
              <a:t>2012 KY Hybrid School Bus Project </a:t>
            </a:r>
            <a:r>
              <a:rPr lang="en-US" cap="none" u="none" baseline="0">
                <a:solidFill>
                  <a:schemeClr val="tx1"/>
                </a:solidFill>
              </a:rPr>
              <a:t>
% Fuel Savings </a:t>
            </a:r>
            <a:r>
              <a:rPr lang="en-US" cap="none" u="none" baseline="0">
                <a:solidFill>
                  <a:schemeClr val="tx1"/>
                </a:solidFill>
              </a:rPr>
              <a:t>
and Hybrid MPG</a:t>
            </a:r>
          </a:p>
        </c:rich>
      </c:tx>
      <c:layout>
        <c:manualLayout>
          <c:xMode val="edge"/>
          <c:yMode val="edge"/>
          <c:x val="0.4025"/>
          <c:y val="0.0005"/>
        </c:manualLayout>
      </c:layout>
      <c:overlay val="0"/>
      <c:spPr>
        <a:noFill/>
        <a:ln>
          <a:noFill/>
        </a:ln>
      </c:spPr>
    </c:title>
    <c:plotArea>
      <c:layout>
        <c:manualLayout>
          <c:layoutTarget val="inner"/>
          <c:xMode val="edge"/>
          <c:yMode val="edge"/>
          <c:x val="0.0445"/>
          <c:y val="0.07775"/>
          <c:w val="0.9295"/>
          <c:h val="0.62275"/>
        </c:manualLayout>
      </c:layout>
      <c:barChart>
        <c:barDir val="col"/>
        <c:grouping val="stacked"/>
        <c:varyColors val="0"/>
        <c:ser>
          <c:idx val="0"/>
          <c:order val="0"/>
          <c:tx>
            <c:strRef>
              <c:f>'7. 2012 Fuel saved graph '!$B$1</c:f>
              <c:strCache>
                <c:ptCount val="1"/>
                <c:pt idx="0">
                  <c:v>Actual Fuel Used</c:v>
                </c:pt>
              </c:strCache>
            </c:strRef>
          </c:tx>
          <c:spPr>
            <a:solidFill>
              <a:schemeClr val="accent4">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'7. 2012 Fuel saved graph '!$A$2:$A$156</c:f>
              <c:strCache/>
            </c:strRef>
          </c:cat>
          <c:val>
            <c:numRef>
              <c:f>'7. 2012 Fuel saved graph '!$B$2:$B$156</c:f>
              <c:numCache/>
            </c:numRef>
          </c:val>
        </c:ser>
        <c:ser>
          <c:idx val="1"/>
          <c:order val="1"/>
          <c:tx>
            <c:strRef>
              <c:f>'7. 2012 Fuel saved graph '!$C$1</c:f>
              <c:strCache>
                <c:ptCount val="1"/>
                <c:pt idx="0">
                  <c:v>Fuel saved</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75"/>
                  <c:y val="-0.07625"/>
                </c:manualLayout>
              </c:layout>
              <c:tx>
                <c:strRef>
                  <c:f>'7. 2012 Fuel saved graph '!$F$2</c:f>
                  <c:strCache>
                    <c:ptCount val="1"/>
                    <c:pt idx="0">
                      <c:v>45%</c:v>
                    </c:pt>
                  </c:strCache>
                </c:strRef>
              </c:tx>
              <c:numFmt formatCode="General" sourceLinked="1"/>
              <c:dLblPos val="ctr"/>
              <c:showLegendKey val="0"/>
              <c:showVal val="1"/>
              <c:showBubbleSize val="0"/>
              <c:showCatName val="0"/>
              <c:showSerName val="0"/>
              <c:showPercent val="0"/>
            </c:dLbl>
            <c:dLbl>
              <c:idx val="1"/>
              <c:layout>
                <c:manualLayout>
                  <c:x val="0.00125"/>
                  <c:y val="-0.038"/>
                </c:manualLayout>
              </c:layout>
              <c:tx>
                <c:strRef>
                  <c:f>'7. 2012 Fuel saved graph '!$F$3</c:f>
                  <c:strCache>
                    <c:ptCount val="1"/>
                    <c:pt idx="0">
                      <c:v>44%</c:v>
                    </c:pt>
                  </c:strCache>
                </c:strRef>
              </c:tx>
              <c:numFmt formatCode="General" sourceLinked="1"/>
              <c:dLblPos val="ctr"/>
              <c:showLegendKey val="0"/>
              <c:showVal val="1"/>
              <c:showBubbleSize val="0"/>
              <c:showCatName val="0"/>
              <c:showSerName val="0"/>
              <c:showPercent val="0"/>
            </c:dLbl>
            <c:dLbl>
              <c:idx val="2"/>
              <c:layout>
                <c:manualLayout>
                  <c:x val="0.00125"/>
                  <c:y val="-0.0475"/>
                </c:manualLayout>
              </c:layout>
              <c:tx>
                <c:strRef>
                  <c:f>'7. 2012 Fuel saved graph '!$F$4</c:f>
                  <c:strCache>
                    <c:ptCount val="1"/>
                    <c:pt idx="0">
                      <c:v>41%</c:v>
                    </c:pt>
                  </c:strCache>
                </c:strRef>
              </c:tx>
              <c:numFmt formatCode="General" sourceLinked="1"/>
              <c:dLblPos val="ctr"/>
              <c:showLegendKey val="0"/>
              <c:showVal val="1"/>
              <c:showBubbleSize val="0"/>
              <c:showCatName val="0"/>
              <c:showSerName val="0"/>
              <c:showPercent val="0"/>
            </c:dLbl>
            <c:dLbl>
              <c:idx val="3"/>
              <c:layout>
                <c:manualLayout>
                  <c:x val="0.00125"/>
                  <c:y val="-0.06125"/>
                </c:manualLayout>
              </c:layout>
              <c:tx>
                <c:strRef>
                  <c:f>'7. 2012 Fuel saved graph '!$F$5</c:f>
                  <c:strCache>
                    <c:ptCount val="1"/>
                    <c:pt idx="0">
                      <c:v>40%</c:v>
                    </c:pt>
                  </c:strCache>
                </c:strRef>
              </c:tx>
              <c:numFmt formatCode="General" sourceLinked="1"/>
              <c:dLblPos val="ctr"/>
              <c:showLegendKey val="0"/>
              <c:showVal val="1"/>
              <c:showBubbleSize val="0"/>
              <c:showCatName val="0"/>
              <c:showSerName val="0"/>
              <c:showPercent val="0"/>
            </c:dLbl>
            <c:dLbl>
              <c:idx val="4"/>
              <c:layout>
                <c:manualLayout>
                  <c:x val="0.00125"/>
                  <c:y val="-0.077"/>
                </c:manualLayout>
              </c:layout>
              <c:tx>
                <c:strRef>
                  <c:f>'7. 2012 Fuel saved graph '!$F$6</c:f>
                  <c:strCache>
                    <c:ptCount val="1"/>
                    <c:pt idx="0">
                      <c:v>39%</c:v>
                    </c:pt>
                  </c:strCache>
                </c:strRef>
              </c:tx>
              <c:numFmt formatCode="General" sourceLinked="1"/>
              <c:dLblPos val="ctr"/>
              <c:showLegendKey val="0"/>
              <c:showVal val="1"/>
              <c:showBubbleSize val="0"/>
              <c:showCatName val="0"/>
              <c:showSerName val="0"/>
              <c:showPercent val="0"/>
            </c:dLbl>
            <c:dLbl>
              <c:idx val="5"/>
              <c:layout>
                <c:manualLayout>
                  <c:x val="0.00125"/>
                  <c:y val="-0.053"/>
                </c:manualLayout>
              </c:layout>
              <c:tx>
                <c:strRef>
                  <c:f>'7. 2012 Fuel saved graph '!$F$7</c:f>
                  <c:strCache>
                    <c:ptCount val="1"/>
                    <c:pt idx="0">
                      <c:v>39%</c:v>
                    </c:pt>
                  </c:strCache>
                </c:strRef>
              </c:tx>
              <c:numFmt formatCode="General" sourceLinked="1"/>
              <c:dLblPos val="ctr"/>
              <c:showLegendKey val="0"/>
              <c:showVal val="1"/>
              <c:showBubbleSize val="0"/>
              <c:showCatName val="0"/>
              <c:showSerName val="0"/>
              <c:showPercent val="0"/>
            </c:dLbl>
            <c:dLbl>
              <c:idx val="6"/>
              <c:layout>
                <c:manualLayout>
                  <c:x val="0.00125"/>
                  <c:y val="-0.0765"/>
                </c:manualLayout>
              </c:layout>
              <c:tx>
                <c:strRef>
                  <c:f>'7. 2012 Fuel saved graph '!$F$8</c:f>
                  <c:strCache>
                    <c:ptCount val="1"/>
                    <c:pt idx="0">
                      <c:v>39%</c:v>
                    </c:pt>
                  </c:strCache>
                </c:strRef>
              </c:tx>
              <c:numFmt formatCode="General" sourceLinked="1"/>
              <c:dLblPos val="ctr"/>
              <c:showLegendKey val="0"/>
              <c:showVal val="1"/>
              <c:showBubbleSize val="0"/>
              <c:showCatName val="0"/>
              <c:showSerName val="0"/>
              <c:showPercent val="0"/>
            </c:dLbl>
            <c:dLbl>
              <c:idx val="7"/>
              <c:layout>
                <c:manualLayout>
                  <c:x val="0.00125"/>
                  <c:y val="-0.03825"/>
                </c:manualLayout>
              </c:layout>
              <c:tx>
                <c:strRef>
                  <c:f>'7. 2012 Fuel saved graph '!$F$9</c:f>
                  <c:strCache>
                    <c:ptCount val="1"/>
                    <c:pt idx="0">
                      <c:v>39%</c:v>
                    </c:pt>
                  </c:strCache>
                </c:strRef>
              </c:tx>
              <c:numFmt formatCode="General" sourceLinked="1"/>
              <c:dLblPos val="ctr"/>
              <c:showLegendKey val="0"/>
              <c:showVal val="1"/>
              <c:showBubbleSize val="0"/>
              <c:showCatName val="0"/>
              <c:showSerName val="0"/>
              <c:showPercent val="0"/>
            </c:dLbl>
            <c:dLbl>
              <c:idx val="8"/>
              <c:layout>
                <c:manualLayout>
                  <c:x val="0.00125"/>
                  <c:y val="-0.05"/>
                </c:manualLayout>
              </c:layout>
              <c:tx>
                <c:strRef>
                  <c:f>'7. 2012 Fuel saved graph '!$F$10</c:f>
                  <c:strCache>
                    <c:ptCount val="1"/>
                    <c:pt idx="0">
                      <c:v>38%</c:v>
                    </c:pt>
                  </c:strCache>
                </c:strRef>
              </c:tx>
              <c:numFmt formatCode="General" sourceLinked="1"/>
              <c:dLblPos val="ctr"/>
              <c:showLegendKey val="0"/>
              <c:showVal val="1"/>
              <c:showBubbleSize val="0"/>
              <c:showCatName val="0"/>
              <c:showSerName val="0"/>
              <c:showPercent val="0"/>
            </c:dLbl>
            <c:dLbl>
              <c:idx val="9"/>
              <c:layout>
                <c:manualLayout>
                  <c:x val="0.00125"/>
                  <c:y val="-0.03475"/>
                </c:manualLayout>
              </c:layout>
              <c:tx>
                <c:strRef>
                  <c:f>'7. 2012 Fuel saved graph '!$F$11</c:f>
                  <c:strCache>
                    <c:ptCount val="1"/>
                    <c:pt idx="0">
                      <c:v>38%</c:v>
                    </c:pt>
                  </c:strCache>
                </c:strRef>
              </c:tx>
              <c:numFmt formatCode="General" sourceLinked="1"/>
              <c:dLblPos val="ctr"/>
              <c:showLegendKey val="0"/>
              <c:showVal val="1"/>
              <c:showBubbleSize val="0"/>
              <c:showCatName val="0"/>
              <c:showSerName val="0"/>
              <c:showPercent val="0"/>
            </c:dLbl>
            <c:dLbl>
              <c:idx val="10"/>
              <c:layout>
                <c:manualLayout>
                  <c:x val="0.00125"/>
                  <c:y val="-0.04625"/>
                </c:manualLayout>
              </c:layout>
              <c:tx>
                <c:strRef>
                  <c:f>'7. 2012 Fuel saved graph '!$F$12</c:f>
                  <c:strCache>
                    <c:ptCount val="1"/>
                    <c:pt idx="0">
                      <c:v>38%</c:v>
                    </c:pt>
                  </c:strCache>
                </c:strRef>
              </c:tx>
              <c:numFmt formatCode="General" sourceLinked="1"/>
              <c:dLblPos val="ctr"/>
              <c:showLegendKey val="0"/>
              <c:showVal val="1"/>
              <c:showBubbleSize val="0"/>
              <c:showCatName val="0"/>
              <c:showSerName val="0"/>
              <c:showPercent val="0"/>
            </c:dLbl>
            <c:dLbl>
              <c:idx val="11"/>
              <c:layout>
                <c:manualLayout>
                  <c:x val="0.00125"/>
                  <c:y val="-0.05875"/>
                </c:manualLayout>
              </c:layout>
              <c:tx>
                <c:strRef>
                  <c:f>'7. 2012 Fuel saved graph '!$F$13</c:f>
                  <c:strCache>
                    <c:ptCount val="1"/>
                    <c:pt idx="0">
                      <c:v>37%</c:v>
                    </c:pt>
                  </c:strCache>
                </c:strRef>
              </c:tx>
              <c:numFmt formatCode="General" sourceLinked="1"/>
              <c:dLblPos val="ctr"/>
              <c:showLegendKey val="0"/>
              <c:showVal val="1"/>
              <c:showBubbleSize val="0"/>
              <c:showCatName val="0"/>
              <c:showSerName val="0"/>
              <c:showPercent val="0"/>
            </c:dLbl>
            <c:dLbl>
              <c:idx val="12"/>
              <c:layout>
                <c:manualLayout>
                  <c:x val="0.00125"/>
                  <c:y val="-0.1305"/>
                </c:manualLayout>
              </c:layout>
              <c:tx>
                <c:strRef>
                  <c:f>'7. 2012 Fuel saved graph '!$F$14</c:f>
                  <c:strCache>
                    <c:ptCount val="1"/>
                    <c:pt idx="0">
                      <c:v>37%</c:v>
                    </c:pt>
                  </c:strCache>
                </c:strRef>
              </c:tx>
              <c:numFmt formatCode="General" sourceLinked="1"/>
              <c:dLblPos val="ctr"/>
              <c:showLegendKey val="0"/>
              <c:showVal val="1"/>
              <c:showBubbleSize val="0"/>
              <c:showCatName val="0"/>
              <c:showSerName val="0"/>
              <c:showPercent val="0"/>
            </c:dLbl>
            <c:dLbl>
              <c:idx val="13"/>
              <c:layout>
                <c:manualLayout>
                  <c:x val="0.00125"/>
                  <c:y val="-0.06325"/>
                </c:manualLayout>
              </c:layout>
              <c:tx>
                <c:strRef>
                  <c:f>'7. 2012 Fuel saved graph '!$F$15</c:f>
                  <c:strCache>
                    <c:ptCount val="1"/>
                    <c:pt idx="0">
                      <c:v>37%</c:v>
                    </c:pt>
                  </c:strCache>
                </c:strRef>
              </c:tx>
              <c:numFmt formatCode="General" sourceLinked="1"/>
              <c:dLblPos val="ctr"/>
              <c:showLegendKey val="0"/>
              <c:showVal val="1"/>
              <c:showBubbleSize val="0"/>
              <c:showCatName val="0"/>
              <c:showSerName val="0"/>
              <c:showPercent val="0"/>
            </c:dLbl>
            <c:dLbl>
              <c:idx val="14"/>
              <c:layout>
                <c:manualLayout>
                  <c:x val="0.00125"/>
                  <c:y val="-0.04775"/>
                </c:manualLayout>
              </c:layout>
              <c:tx>
                <c:strRef>
                  <c:f>'7. 2012 Fuel saved graph '!$F$16</c:f>
                  <c:strCache>
                    <c:ptCount val="1"/>
                    <c:pt idx="0">
                      <c:v>37%</c:v>
                    </c:pt>
                  </c:strCache>
                </c:strRef>
              </c:tx>
              <c:numFmt formatCode="General" sourceLinked="1"/>
              <c:dLblPos val="ctr"/>
              <c:showLegendKey val="0"/>
              <c:showVal val="1"/>
              <c:showBubbleSize val="0"/>
              <c:showCatName val="0"/>
              <c:showSerName val="0"/>
              <c:showPercent val="0"/>
            </c:dLbl>
            <c:dLbl>
              <c:idx val="15"/>
              <c:layout>
                <c:manualLayout>
                  <c:x val="0.00125"/>
                  <c:y val="-0.04175"/>
                </c:manualLayout>
              </c:layout>
              <c:tx>
                <c:strRef>
                  <c:f>'7. 2012 Fuel saved graph '!$F$17</c:f>
                  <c:strCache>
                    <c:ptCount val="1"/>
                    <c:pt idx="0">
                      <c:v>36%</c:v>
                    </c:pt>
                  </c:strCache>
                </c:strRef>
              </c:tx>
              <c:numFmt formatCode="General" sourceLinked="1"/>
              <c:dLblPos val="ctr"/>
              <c:showLegendKey val="0"/>
              <c:showVal val="1"/>
              <c:showBubbleSize val="0"/>
              <c:showCatName val="0"/>
              <c:showSerName val="0"/>
              <c:showPercent val="0"/>
            </c:dLbl>
            <c:dLbl>
              <c:idx val="16"/>
              <c:layout>
                <c:manualLayout>
                  <c:x val="0.00125"/>
                  <c:y val="-0.0505"/>
                </c:manualLayout>
              </c:layout>
              <c:tx>
                <c:strRef>
                  <c:f>'7. 2012 Fuel saved graph '!$F$18</c:f>
                  <c:strCache>
                    <c:ptCount val="1"/>
                    <c:pt idx="0">
                      <c:v>36%</c:v>
                    </c:pt>
                  </c:strCache>
                </c:strRef>
              </c:tx>
              <c:numFmt formatCode="General" sourceLinked="1"/>
              <c:dLblPos val="ctr"/>
              <c:showLegendKey val="0"/>
              <c:showVal val="1"/>
              <c:showBubbleSize val="0"/>
              <c:showCatName val="0"/>
              <c:showSerName val="0"/>
              <c:showPercent val="0"/>
            </c:dLbl>
            <c:dLbl>
              <c:idx val="17"/>
              <c:layout>
                <c:manualLayout>
                  <c:x val="0.0015"/>
                  <c:y val="-0.03925"/>
                </c:manualLayout>
              </c:layout>
              <c:tx>
                <c:strRef>
                  <c:f>'7. 2012 Fuel saved graph '!$F$19</c:f>
                  <c:strCache>
                    <c:ptCount val="1"/>
                    <c:pt idx="0">
                      <c:v>36%</c:v>
                    </c:pt>
                  </c:strCache>
                </c:strRef>
              </c:tx>
              <c:numFmt formatCode="General" sourceLinked="1"/>
              <c:dLblPos val="ctr"/>
              <c:showLegendKey val="0"/>
              <c:showVal val="1"/>
              <c:showBubbleSize val="0"/>
              <c:showCatName val="0"/>
              <c:showSerName val="0"/>
              <c:showPercent val="0"/>
            </c:dLbl>
            <c:dLbl>
              <c:idx val="18"/>
              <c:layout>
                <c:manualLayout>
                  <c:x val="0.00125"/>
                  <c:y val="-0.035"/>
                </c:manualLayout>
              </c:layout>
              <c:tx>
                <c:strRef>
                  <c:f>'7. 2012 Fuel saved graph '!$F$20</c:f>
                  <c:strCache>
                    <c:ptCount val="1"/>
                    <c:pt idx="0">
                      <c:v>35%</c:v>
                    </c:pt>
                  </c:strCache>
                </c:strRef>
              </c:tx>
              <c:numFmt formatCode="General" sourceLinked="1"/>
              <c:dLblPos val="ctr"/>
              <c:showLegendKey val="0"/>
              <c:showVal val="1"/>
              <c:showBubbleSize val="0"/>
              <c:showCatName val="0"/>
              <c:showSerName val="0"/>
              <c:showPercent val="0"/>
            </c:dLbl>
            <c:dLbl>
              <c:idx val="19"/>
              <c:layout>
                <c:manualLayout>
                  <c:x val="0.00125"/>
                  <c:y val="-0.041"/>
                </c:manualLayout>
              </c:layout>
              <c:tx>
                <c:strRef>
                  <c:f>'7. 2012 Fuel saved graph '!$F$21</c:f>
                  <c:strCache>
                    <c:ptCount val="1"/>
                    <c:pt idx="0">
                      <c:v>35%</c:v>
                    </c:pt>
                  </c:strCache>
                </c:strRef>
              </c:tx>
              <c:numFmt formatCode="General" sourceLinked="1"/>
              <c:dLblPos val="ctr"/>
              <c:showLegendKey val="0"/>
              <c:showVal val="1"/>
              <c:showBubbleSize val="0"/>
              <c:showCatName val="0"/>
              <c:showSerName val="0"/>
              <c:showPercent val="0"/>
            </c:dLbl>
            <c:dLbl>
              <c:idx val="20"/>
              <c:layout>
                <c:manualLayout>
                  <c:x val="0.00125"/>
                  <c:y val="-0.052"/>
                </c:manualLayout>
              </c:layout>
              <c:tx>
                <c:strRef>
                  <c:f>'7. 2012 Fuel saved graph '!$F$22</c:f>
                  <c:strCache>
                    <c:ptCount val="1"/>
                    <c:pt idx="0">
                      <c:v>35%</c:v>
                    </c:pt>
                  </c:strCache>
                </c:strRef>
              </c:tx>
              <c:numFmt formatCode="General" sourceLinked="1"/>
              <c:dLblPos val="ctr"/>
              <c:showLegendKey val="0"/>
              <c:showVal val="1"/>
              <c:showBubbleSize val="0"/>
              <c:showCatName val="0"/>
              <c:showSerName val="0"/>
              <c:showPercent val="0"/>
            </c:dLbl>
            <c:dLbl>
              <c:idx val="21"/>
              <c:layout>
                <c:manualLayout>
                  <c:x val="0.00125"/>
                  <c:y val="-0.048"/>
                </c:manualLayout>
              </c:layout>
              <c:tx>
                <c:strRef>
                  <c:f>'7. 2012 Fuel saved graph '!$F$23</c:f>
                  <c:strCache>
                    <c:ptCount val="1"/>
                    <c:pt idx="0">
                      <c:v>35%</c:v>
                    </c:pt>
                  </c:strCache>
                </c:strRef>
              </c:tx>
              <c:numFmt formatCode="General" sourceLinked="1"/>
              <c:dLblPos val="ctr"/>
              <c:showLegendKey val="0"/>
              <c:showVal val="1"/>
              <c:showBubbleSize val="0"/>
              <c:showCatName val="0"/>
              <c:showSerName val="0"/>
              <c:showPercent val="0"/>
            </c:dLbl>
            <c:dLbl>
              <c:idx val="22"/>
              <c:layout>
                <c:manualLayout>
                  <c:x val="0.00125"/>
                  <c:y val="-0.044"/>
                </c:manualLayout>
              </c:layout>
              <c:tx>
                <c:strRef>
                  <c:f>'7. 2012 Fuel saved graph '!$F$24</c:f>
                  <c:strCache>
                    <c:ptCount val="1"/>
                    <c:pt idx="0">
                      <c:v>34%</c:v>
                    </c:pt>
                  </c:strCache>
                </c:strRef>
              </c:tx>
              <c:numFmt formatCode="General" sourceLinked="1"/>
              <c:dLblPos val="ctr"/>
              <c:showLegendKey val="0"/>
              <c:showVal val="1"/>
              <c:showBubbleSize val="0"/>
              <c:showCatName val="0"/>
              <c:showSerName val="0"/>
              <c:showPercent val="0"/>
            </c:dLbl>
            <c:dLbl>
              <c:idx val="23"/>
              <c:layout>
                <c:manualLayout>
                  <c:x val="0.00275"/>
                  <c:y val="-0.0905"/>
                </c:manualLayout>
              </c:layout>
              <c:tx>
                <c:strRef>
                  <c:f>'7. 2012 Fuel saved graph '!$F$25</c:f>
                  <c:strCache>
                    <c:ptCount val="1"/>
                    <c:pt idx="0">
                      <c:v>34%</c:v>
                    </c:pt>
                  </c:strCache>
                </c:strRef>
              </c:tx>
              <c:numFmt formatCode="General" sourceLinked="1"/>
              <c:dLblPos val="ctr"/>
              <c:showLegendKey val="0"/>
              <c:showVal val="1"/>
              <c:showBubbleSize val="0"/>
              <c:showCatName val="0"/>
              <c:showSerName val="0"/>
              <c:showPercent val="0"/>
            </c:dLbl>
            <c:dLbl>
              <c:idx val="24"/>
              <c:layout>
                <c:manualLayout>
                  <c:x val="0.00125"/>
                  <c:y val="-0.05475"/>
                </c:manualLayout>
              </c:layout>
              <c:tx>
                <c:strRef>
                  <c:f>'7. 2012 Fuel saved graph '!$F$26</c:f>
                  <c:strCache>
                    <c:ptCount val="1"/>
                    <c:pt idx="0">
                      <c:v>34%</c:v>
                    </c:pt>
                  </c:strCache>
                </c:strRef>
              </c:tx>
              <c:numFmt formatCode="General" sourceLinked="1"/>
              <c:dLblPos val="ctr"/>
              <c:showLegendKey val="0"/>
              <c:showVal val="1"/>
              <c:showBubbleSize val="0"/>
              <c:showCatName val="0"/>
              <c:showSerName val="0"/>
              <c:showPercent val="0"/>
            </c:dLbl>
            <c:dLbl>
              <c:idx val="25"/>
              <c:layout>
                <c:manualLayout>
                  <c:x val="0.00125"/>
                  <c:y val="-0.04025"/>
                </c:manualLayout>
              </c:layout>
              <c:tx>
                <c:strRef>
                  <c:f>'7. 2012 Fuel saved graph '!$F$27</c:f>
                  <c:strCache>
                    <c:ptCount val="1"/>
                    <c:pt idx="0">
                      <c:v>34%</c:v>
                    </c:pt>
                  </c:strCache>
                </c:strRef>
              </c:tx>
              <c:numFmt formatCode="General" sourceLinked="1"/>
              <c:dLblPos val="ctr"/>
              <c:showLegendKey val="0"/>
              <c:showVal val="1"/>
              <c:showBubbleSize val="0"/>
              <c:showCatName val="0"/>
              <c:showSerName val="0"/>
              <c:showPercent val="0"/>
            </c:dLbl>
            <c:dLbl>
              <c:idx val="26"/>
              <c:layout>
                <c:manualLayout>
                  <c:x val="0.00125"/>
                  <c:y val="-0.0455"/>
                </c:manualLayout>
              </c:layout>
              <c:tx>
                <c:strRef>
                  <c:f>'7. 2012 Fuel saved graph '!$F$28</c:f>
                  <c:strCache>
                    <c:ptCount val="1"/>
                    <c:pt idx="0">
                      <c:v>34%</c:v>
                    </c:pt>
                  </c:strCache>
                </c:strRef>
              </c:tx>
              <c:numFmt formatCode="General" sourceLinked="1"/>
              <c:dLblPos val="ctr"/>
              <c:showLegendKey val="0"/>
              <c:showVal val="1"/>
              <c:showBubbleSize val="0"/>
              <c:showCatName val="0"/>
              <c:showSerName val="0"/>
              <c:showPercent val="0"/>
            </c:dLbl>
            <c:dLbl>
              <c:idx val="27"/>
              <c:layout>
                <c:manualLayout>
                  <c:x val="0.00125"/>
                  <c:y val="-0.033"/>
                </c:manualLayout>
              </c:layout>
              <c:tx>
                <c:strRef>
                  <c:f>'7. 2012 Fuel saved graph '!$F$29</c:f>
                  <c:strCache>
                    <c:ptCount val="1"/>
                    <c:pt idx="0">
                      <c:v>34%</c:v>
                    </c:pt>
                  </c:strCache>
                </c:strRef>
              </c:tx>
              <c:numFmt formatCode="General" sourceLinked="1"/>
              <c:dLblPos val="ctr"/>
              <c:showLegendKey val="0"/>
              <c:showVal val="1"/>
              <c:showBubbleSize val="0"/>
              <c:showCatName val="0"/>
              <c:showSerName val="0"/>
              <c:showPercent val="0"/>
            </c:dLbl>
            <c:dLbl>
              <c:idx val="28"/>
              <c:layout>
                <c:manualLayout>
                  <c:x val="0.00125"/>
                  <c:y val="-0.02925"/>
                </c:manualLayout>
              </c:layout>
              <c:tx>
                <c:strRef>
                  <c:f>'7. 2012 Fuel saved graph '!$F$30</c:f>
                  <c:strCache>
                    <c:ptCount val="1"/>
                    <c:pt idx="0">
                      <c:v>34%</c:v>
                    </c:pt>
                  </c:strCache>
                </c:strRef>
              </c:tx>
              <c:numFmt formatCode="General" sourceLinked="1"/>
              <c:dLblPos val="ctr"/>
              <c:showLegendKey val="0"/>
              <c:showVal val="1"/>
              <c:showBubbleSize val="0"/>
              <c:showCatName val="0"/>
              <c:showSerName val="0"/>
              <c:showPercent val="0"/>
            </c:dLbl>
            <c:dLbl>
              <c:idx val="29"/>
              <c:layout>
                <c:manualLayout>
                  <c:x val="0.00125"/>
                  <c:y val="-0.03525"/>
                </c:manualLayout>
              </c:layout>
              <c:tx>
                <c:strRef>
                  <c:f>'7. 2012 Fuel saved graph '!$F$31</c:f>
                  <c:strCache>
                    <c:ptCount val="1"/>
                    <c:pt idx="0">
                      <c:v>33%</c:v>
                    </c:pt>
                  </c:strCache>
                </c:strRef>
              </c:tx>
              <c:numFmt formatCode="General" sourceLinked="1"/>
              <c:dLblPos val="ctr"/>
              <c:showLegendKey val="0"/>
              <c:showVal val="1"/>
              <c:showBubbleSize val="0"/>
              <c:showCatName val="0"/>
              <c:showSerName val="0"/>
              <c:showPercent val="0"/>
            </c:dLbl>
            <c:dLbl>
              <c:idx val="30"/>
              <c:layout>
                <c:manualLayout>
                  <c:x val="0.00125"/>
                  <c:y val="-0.04475"/>
                </c:manualLayout>
              </c:layout>
              <c:tx>
                <c:strRef>
                  <c:f>'7. 2012 Fuel saved graph '!$F$32</c:f>
                  <c:strCache>
                    <c:ptCount val="1"/>
                    <c:pt idx="0">
                      <c:v>33%</c:v>
                    </c:pt>
                  </c:strCache>
                </c:strRef>
              </c:tx>
              <c:numFmt formatCode="General" sourceLinked="1"/>
              <c:dLblPos val="ctr"/>
              <c:showLegendKey val="0"/>
              <c:showVal val="1"/>
              <c:showBubbleSize val="0"/>
              <c:showCatName val="0"/>
              <c:showSerName val="0"/>
              <c:showPercent val="0"/>
            </c:dLbl>
            <c:dLbl>
              <c:idx val="31"/>
              <c:layout>
                <c:manualLayout>
                  <c:x val="0.00125"/>
                  <c:y val="-0.04025"/>
                </c:manualLayout>
              </c:layout>
              <c:tx>
                <c:strRef>
                  <c:f>'7. 2012 Fuel saved graph '!$F$33</c:f>
                  <c:strCache>
                    <c:ptCount val="1"/>
                    <c:pt idx="0">
                      <c:v>33%</c:v>
                    </c:pt>
                  </c:strCache>
                </c:strRef>
              </c:tx>
              <c:numFmt formatCode="General" sourceLinked="1"/>
              <c:dLblPos val="ctr"/>
              <c:showLegendKey val="0"/>
              <c:showVal val="1"/>
              <c:showBubbleSize val="0"/>
              <c:showCatName val="0"/>
              <c:showSerName val="0"/>
              <c:showPercent val="0"/>
            </c:dLbl>
            <c:dLbl>
              <c:idx val="32"/>
              <c:layout>
                <c:manualLayout>
                  <c:x val="0.00125"/>
                  <c:y val="-0.0665"/>
                </c:manualLayout>
              </c:layout>
              <c:tx>
                <c:strRef>
                  <c:f>'7. 2012 Fuel saved graph '!$F$34</c:f>
                  <c:strCache>
                    <c:ptCount val="1"/>
                    <c:pt idx="0">
                      <c:v>33%</c:v>
                    </c:pt>
                  </c:strCache>
                </c:strRef>
              </c:tx>
              <c:numFmt formatCode="General" sourceLinked="1"/>
              <c:dLblPos val="ctr"/>
              <c:showLegendKey val="0"/>
              <c:showVal val="1"/>
              <c:showBubbleSize val="0"/>
              <c:showCatName val="0"/>
              <c:showSerName val="0"/>
              <c:showPercent val="0"/>
            </c:dLbl>
            <c:dLbl>
              <c:idx val="33"/>
              <c:layout>
                <c:manualLayout>
                  <c:x val="0.00125"/>
                  <c:y val="-0.0365"/>
                </c:manualLayout>
              </c:layout>
              <c:tx>
                <c:strRef>
                  <c:f>'7. 2012 Fuel saved graph '!$F$35</c:f>
                  <c:strCache>
                    <c:ptCount val="1"/>
                    <c:pt idx="0">
                      <c:v>33%</c:v>
                    </c:pt>
                  </c:strCache>
                </c:strRef>
              </c:tx>
              <c:numFmt formatCode="General" sourceLinked="1"/>
              <c:dLblPos val="ctr"/>
              <c:showLegendKey val="0"/>
              <c:showVal val="1"/>
              <c:showBubbleSize val="0"/>
              <c:showCatName val="0"/>
              <c:showSerName val="0"/>
              <c:showPercent val="0"/>
            </c:dLbl>
            <c:dLbl>
              <c:idx val="34"/>
              <c:layout>
                <c:manualLayout>
                  <c:x val="0.00125"/>
                  <c:y val="-0.099"/>
                </c:manualLayout>
              </c:layout>
              <c:tx>
                <c:strRef>
                  <c:f>'7. 2012 Fuel saved graph '!$F$36</c:f>
                  <c:strCache>
                    <c:ptCount val="1"/>
                    <c:pt idx="0">
                      <c:v>33%</c:v>
                    </c:pt>
                  </c:strCache>
                </c:strRef>
              </c:tx>
              <c:numFmt formatCode="General" sourceLinked="1"/>
              <c:dLblPos val="ctr"/>
              <c:showLegendKey val="0"/>
              <c:showVal val="1"/>
              <c:showBubbleSize val="0"/>
              <c:showCatName val="0"/>
              <c:showSerName val="0"/>
              <c:showPercent val="0"/>
            </c:dLbl>
            <c:dLbl>
              <c:idx val="35"/>
              <c:layout>
                <c:manualLayout>
                  <c:x val="0.00125"/>
                  <c:y val="-0.0385"/>
                </c:manualLayout>
              </c:layout>
              <c:tx>
                <c:strRef>
                  <c:f>'7. 2012 Fuel saved graph '!$F$37</c:f>
                  <c:strCache>
                    <c:ptCount val="1"/>
                    <c:pt idx="0">
                      <c:v>33%</c:v>
                    </c:pt>
                  </c:strCache>
                </c:strRef>
              </c:tx>
              <c:numFmt formatCode="General" sourceLinked="1"/>
              <c:dLblPos val="ctr"/>
              <c:showLegendKey val="0"/>
              <c:showVal val="1"/>
              <c:showBubbleSize val="0"/>
              <c:showCatName val="0"/>
              <c:showSerName val="0"/>
              <c:showPercent val="0"/>
            </c:dLbl>
            <c:dLbl>
              <c:idx val="36"/>
              <c:layout>
                <c:manualLayout>
                  <c:x val="0.0035"/>
                  <c:y val="-0.04725"/>
                </c:manualLayout>
              </c:layout>
              <c:tx>
                <c:strRef>
                  <c:f>'7. 2012 Fuel saved graph '!$F$38</c:f>
                  <c:strCache>
                    <c:ptCount val="1"/>
                    <c:pt idx="0">
                      <c:v>32%</c:v>
                    </c:pt>
                  </c:strCache>
                </c:strRef>
              </c:tx>
              <c:numFmt formatCode="General" sourceLinked="1"/>
              <c:dLblPos val="ctr"/>
              <c:showLegendKey val="0"/>
              <c:showVal val="1"/>
              <c:showBubbleSize val="0"/>
              <c:showCatName val="0"/>
              <c:showSerName val="0"/>
              <c:showPercent val="0"/>
            </c:dLbl>
            <c:dLbl>
              <c:idx val="37"/>
              <c:layout>
                <c:manualLayout>
                  <c:x val="0.00125"/>
                  <c:y val="-0.0295"/>
                </c:manualLayout>
              </c:layout>
              <c:tx>
                <c:strRef>
                  <c:f>'7. 2012 Fuel saved graph '!$F$39</c:f>
                  <c:strCache>
                    <c:ptCount val="1"/>
                    <c:pt idx="0">
                      <c:v>32%</c:v>
                    </c:pt>
                  </c:strCache>
                </c:strRef>
              </c:tx>
              <c:numFmt formatCode="General" sourceLinked="1"/>
              <c:dLblPos val="ctr"/>
              <c:showLegendKey val="0"/>
              <c:showVal val="1"/>
              <c:showBubbleSize val="0"/>
              <c:showCatName val="0"/>
              <c:showSerName val="0"/>
              <c:showPercent val="0"/>
            </c:dLbl>
            <c:dLbl>
              <c:idx val="38"/>
              <c:layout>
                <c:manualLayout>
                  <c:x val="0.00125"/>
                  <c:y val="-0.04925"/>
                </c:manualLayout>
              </c:layout>
              <c:tx>
                <c:strRef>
                  <c:f>'7. 2012 Fuel saved graph '!$F$40</c:f>
                  <c:strCache>
                    <c:ptCount val="1"/>
                    <c:pt idx="0">
                      <c:v>32%</c:v>
                    </c:pt>
                  </c:strCache>
                </c:strRef>
              </c:tx>
              <c:numFmt formatCode="General" sourceLinked="1"/>
              <c:dLblPos val="ctr"/>
              <c:showLegendKey val="0"/>
              <c:showVal val="1"/>
              <c:showBubbleSize val="0"/>
              <c:showCatName val="0"/>
              <c:showSerName val="0"/>
              <c:showPercent val="0"/>
            </c:dLbl>
            <c:dLbl>
              <c:idx val="39"/>
              <c:layout>
                <c:manualLayout>
                  <c:x val="0.00125"/>
                  <c:y val="-0.05625"/>
                </c:manualLayout>
              </c:layout>
              <c:tx>
                <c:strRef>
                  <c:f>'7. 2012 Fuel saved graph '!$F$41</c:f>
                  <c:strCache>
                    <c:ptCount val="1"/>
                    <c:pt idx="0">
                      <c:v>32%</c:v>
                    </c:pt>
                  </c:strCache>
                </c:strRef>
              </c:tx>
              <c:numFmt formatCode="General" sourceLinked="1"/>
              <c:dLblPos val="ctr"/>
              <c:showLegendKey val="0"/>
              <c:showVal val="1"/>
              <c:showBubbleSize val="0"/>
              <c:showCatName val="0"/>
              <c:showSerName val="0"/>
              <c:showPercent val="0"/>
            </c:dLbl>
            <c:dLbl>
              <c:idx val="40"/>
              <c:layout>
                <c:manualLayout>
                  <c:x val="0.00125"/>
                  <c:y val="-0.0395"/>
                </c:manualLayout>
              </c:layout>
              <c:tx>
                <c:strRef>
                  <c:f>'7. 2012 Fuel saved graph '!$F$42</c:f>
                  <c:strCache>
                    <c:ptCount val="1"/>
                    <c:pt idx="0">
                      <c:v>32%</c:v>
                    </c:pt>
                  </c:strCache>
                </c:strRef>
              </c:tx>
              <c:numFmt formatCode="General" sourceLinked="1"/>
              <c:dLblPos val="ctr"/>
              <c:showLegendKey val="0"/>
              <c:showVal val="1"/>
              <c:showBubbleSize val="0"/>
              <c:showCatName val="0"/>
              <c:showSerName val="0"/>
              <c:showPercent val="0"/>
            </c:dLbl>
            <c:dLbl>
              <c:idx val="41"/>
              <c:layout>
                <c:manualLayout>
                  <c:x val="0.00125"/>
                  <c:y val="-0.04975"/>
                </c:manualLayout>
              </c:layout>
              <c:tx>
                <c:strRef>
                  <c:f>'7. 2012 Fuel saved graph '!$F$43</c:f>
                  <c:strCache>
                    <c:ptCount val="1"/>
                    <c:pt idx="0">
                      <c:v>32%</c:v>
                    </c:pt>
                  </c:strCache>
                </c:strRef>
              </c:tx>
              <c:numFmt formatCode="General" sourceLinked="1"/>
              <c:dLblPos val="ctr"/>
              <c:showLegendKey val="0"/>
              <c:showVal val="1"/>
              <c:showBubbleSize val="0"/>
              <c:showCatName val="0"/>
              <c:showSerName val="0"/>
              <c:showPercent val="0"/>
            </c:dLbl>
            <c:dLbl>
              <c:idx val="42"/>
              <c:layout>
                <c:manualLayout>
                  <c:x val="0.00125"/>
                  <c:y val="-0.0415"/>
                </c:manualLayout>
              </c:layout>
              <c:tx>
                <c:strRef>
                  <c:f>'7. 2012 Fuel saved graph '!$F$44</c:f>
                  <c:strCache>
                    <c:ptCount val="1"/>
                    <c:pt idx="0">
                      <c:v>31%</c:v>
                    </c:pt>
                  </c:strCache>
                </c:strRef>
              </c:tx>
              <c:numFmt formatCode="General" sourceLinked="1"/>
              <c:dLblPos val="ctr"/>
              <c:showLegendKey val="0"/>
              <c:showVal val="1"/>
              <c:showBubbleSize val="0"/>
              <c:showCatName val="0"/>
              <c:showSerName val="0"/>
              <c:showPercent val="0"/>
            </c:dLbl>
            <c:dLbl>
              <c:idx val="43"/>
              <c:layout>
                <c:manualLayout>
                  <c:x val="0.00725"/>
                  <c:y val="-0.038"/>
                </c:manualLayout>
              </c:layout>
              <c:tx>
                <c:strRef>
                  <c:f>'7. 2012 Fuel saved graph '!$F$45</c:f>
                  <c:strCache>
                    <c:ptCount val="1"/>
                    <c:pt idx="0">
                      <c:v>31%</c:v>
                    </c:pt>
                  </c:strCache>
                </c:strRef>
              </c:tx>
              <c:numFmt formatCode="General" sourceLinked="1"/>
              <c:dLblPos val="ctr"/>
              <c:showLegendKey val="0"/>
              <c:showVal val="1"/>
              <c:showBubbleSize val="0"/>
              <c:showCatName val="0"/>
              <c:showSerName val="0"/>
              <c:showPercent val="0"/>
            </c:dLbl>
            <c:dLbl>
              <c:idx val="44"/>
              <c:layout>
                <c:manualLayout>
                  <c:x val="0.00125"/>
                  <c:y val="-0.0275"/>
                </c:manualLayout>
              </c:layout>
              <c:tx>
                <c:strRef>
                  <c:f>'7. 2012 Fuel saved graph '!$F$46</c:f>
                  <c:strCache>
                    <c:ptCount val="1"/>
                    <c:pt idx="0">
                      <c:v>31%</c:v>
                    </c:pt>
                  </c:strCache>
                </c:strRef>
              </c:tx>
              <c:numFmt formatCode="General" sourceLinked="1"/>
              <c:dLblPos val="ctr"/>
              <c:showLegendKey val="0"/>
              <c:showVal val="1"/>
              <c:showBubbleSize val="0"/>
              <c:showCatName val="0"/>
              <c:showSerName val="0"/>
              <c:showPercent val="0"/>
            </c:dLbl>
            <c:dLbl>
              <c:idx val="45"/>
              <c:layout>
                <c:manualLayout>
                  <c:x val="0.0005"/>
                  <c:y val="-0.0395"/>
                </c:manualLayout>
              </c:layout>
              <c:tx>
                <c:strRef>
                  <c:f>'7. 2012 Fuel saved graph '!$F$47</c:f>
                  <c:strCache>
                    <c:ptCount val="1"/>
                    <c:pt idx="0">
                      <c:v>31%</c:v>
                    </c:pt>
                  </c:strCache>
                </c:strRef>
              </c:tx>
              <c:numFmt formatCode="General" sourceLinked="1"/>
              <c:dLblPos val="ctr"/>
              <c:showLegendKey val="0"/>
              <c:showVal val="1"/>
              <c:showBubbleSize val="0"/>
              <c:showCatName val="0"/>
              <c:showSerName val="0"/>
              <c:showPercent val="0"/>
            </c:dLbl>
            <c:dLbl>
              <c:idx val="46"/>
              <c:layout>
                <c:manualLayout>
                  <c:x val="0.00125"/>
                  <c:y val="-0.03525"/>
                </c:manualLayout>
              </c:layout>
              <c:tx>
                <c:strRef>
                  <c:f>'7. 2012 Fuel saved graph '!$F$48</c:f>
                  <c:strCache>
                    <c:ptCount val="1"/>
                    <c:pt idx="0">
                      <c:v>31%</c:v>
                    </c:pt>
                  </c:strCache>
                </c:strRef>
              </c:tx>
              <c:numFmt formatCode="General" sourceLinked="1"/>
              <c:dLblPos val="ctr"/>
              <c:showLegendKey val="0"/>
              <c:showVal val="1"/>
              <c:showBubbleSize val="0"/>
              <c:showCatName val="0"/>
              <c:showSerName val="0"/>
              <c:showPercent val="0"/>
            </c:dLbl>
            <c:dLbl>
              <c:idx val="47"/>
              <c:layout>
                <c:manualLayout>
                  <c:x val="0.00125"/>
                  <c:y val="-0.052"/>
                </c:manualLayout>
              </c:layout>
              <c:tx>
                <c:strRef>
                  <c:f>'7. 2012 Fuel saved graph '!$F$49</c:f>
                  <c:strCache>
                    <c:ptCount val="1"/>
                    <c:pt idx="0">
                      <c:v>30%</c:v>
                    </c:pt>
                  </c:strCache>
                </c:strRef>
              </c:tx>
              <c:numFmt formatCode="General" sourceLinked="1"/>
              <c:dLblPos val="ctr"/>
              <c:showLegendKey val="0"/>
              <c:showVal val="1"/>
              <c:showBubbleSize val="0"/>
              <c:showCatName val="0"/>
              <c:showSerName val="0"/>
              <c:showPercent val="0"/>
            </c:dLbl>
            <c:dLbl>
              <c:idx val="48"/>
              <c:layout>
                <c:manualLayout>
                  <c:x val="0.00125"/>
                  <c:y val="-0.0375"/>
                </c:manualLayout>
              </c:layout>
              <c:tx>
                <c:strRef>
                  <c:f>'7. 2012 Fuel saved graph '!$F$50</c:f>
                  <c:strCache>
                    <c:ptCount val="1"/>
                    <c:pt idx="0">
                      <c:v>30%</c:v>
                    </c:pt>
                  </c:strCache>
                </c:strRef>
              </c:tx>
              <c:numFmt formatCode="General" sourceLinked="1"/>
              <c:dLblPos val="ctr"/>
              <c:showLegendKey val="0"/>
              <c:showVal val="1"/>
              <c:showBubbleSize val="0"/>
              <c:showCatName val="0"/>
              <c:showSerName val="0"/>
              <c:showPercent val="0"/>
            </c:dLbl>
            <c:dLbl>
              <c:idx val="49"/>
              <c:layout>
                <c:manualLayout>
                  <c:x val="0.00125"/>
                  <c:y val="-0.074"/>
                </c:manualLayout>
              </c:layout>
              <c:tx>
                <c:strRef>
                  <c:f>'7. 2012 Fuel saved graph '!$F$51</c:f>
                  <c:strCache>
                    <c:ptCount val="1"/>
                    <c:pt idx="0">
                      <c:v>30%</c:v>
                    </c:pt>
                  </c:strCache>
                </c:strRef>
              </c:tx>
              <c:numFmt formatCode="General" sourceLinked="1"/>
              <c:dLblPos val="ctr"/>
              <c:showLegendKey val="0"/>
              <c:showVal val="1"/>
              <c:showBubbleSize val="0"/>
              <c:showCatName val="0"/>
              <c:showSerName val="0"/>
              <c:showPercent val="0"/>
            </c:dLbl>
            <c:dLbl>
              <c:idx val="50"/>
              <c:layout>
                <c:manualLayout>
                  <c:x val="0.00125"/>
                  <c:y val="-0.0315"/>
                </c:manualLayout>
              </c:layout>
              <c:tx>
                <c:strRef>
                  <c:f>'7. 2012 Fuel saved graph '!$F$52</c:f>
                  <c:strCache>
                    <c:ptCount val="1"/>
                    <c:pt idx="0">
                      <c:v>30%</c:v>
                    </c:pt>
                  </c:strCache>
                </c:strRef>
              </c:tx>
              <c:numFmt formatCode="General" sourceLinked="1"/>
              <c:dLblPos val="ctr"/>
              <c:showLegendKey val="0"/>
              <c:showVal val="1"/>
              <c:showBubbleSize val="0"/>
              <c:showCatName val="0"/>
              <c:showSerName val="0"/>
              <c:showPercent val="0"/>
            </c:dLbl>
            <c:dLbl>
              <c:idx val="51"/>
              <c:layout>
                <c:manualLayout>
                  <c:x val="0.00125"/>
                  <c:y val="-0.046"/>
                </c:manualLayout>
              </c:layout>
              <c:tx>
                <c:strRef>
                  <c:f>'7. 2012 Fuel saved graph '!$F$53</c:f>
                  <c:strCache>
                    <c:ptCount val="1"/>
                    <c:pt idx="0">
                      <c:v>30%</c:v>
                    </c:pt>
                  </c:strCache>
                </c:strRef>
              </c:tx>
              <c:numFmt formatCode="General" sourceLinked="1"/>
              <c:dLblPos val="ctr"/>
              <c:showLegendKey val="0"/>
              <c:showVal val="1"/>
              <c:showBubbleSize val="0"/>
              <c:showCatName val="0"/>
              <c:showSerName val="0"/>
              <c:showPercent val="0"/>
            </c:dLbl>
            <c:dLbl>
              <c:idx val="52"/>
              <c:layout>
                <c:manualLayout>
                  <c:x val="0.0025"/>
                  <c:y val="-0.05825"/>
                </c:manualLayout>
              </c:layout>
              <c:tx>
                <c:strRef>
                  <c:f>'7. 2012 Fuel saved graph '!$F$54</c:f>
                  <c:strCache>
                    <c:ptCount val="1"/>
                    <c:pt idx="0">
                      <c:v>30%</c:v>
                    </c:pt>
                  </c:strCache>
                </c:strRef>
              </c:tx>
              <c:numFmt formatCode="General" sourceLinked="1"/>
              <c:dLblPos val="ctr"/>
              <c:showLegendKey val="0"/>
              <c:showVal val="1"/>
              <c:showBubbleSize val="0"/>
              <c:showCatName val="0"/>
              <c:showSerName val="0"/>
              <c:showPercent val="0"/>
            </c:dLbl>
            <c:dLbl>
              <c:idx val="53"/>
              <c:layout>
                <c:manualLayout>
                  <c:x val="0.00125"/>
                  <c:y val="-0.0295"/>
                </c:manualLayout>
              </c:layout>
              <c:tx>
                <c:strRef>
                  <c:f>'7. 2012 Fuel saved graph '!$F$55</c:f>
                  <c:strCache>
                    <c:ptCount val="1"/>
                    <c:pt idx="0">
                      <c:v>29%</c:v>
                    </c:pt>
                  </c:strCache>
                </c:strRef>
              </c:tx>
              <c:numFmt formatCode="General" sourceLinked="1"/>
              <c:dLblPos val="ctr"/>
              <c:showLegendKey val="0"/>
              <c:showVal val="1"/>
              <c:showBubbleSize val="0"/>
              <c:showCatName val="0"/>
              <c:showSerName val="0"/>
              <c:showPercent val="0"/>
            </c:dLbl>
            <c:dLbl>
              <c:idx val="54"/>
              <c:layout>
                <c:manualLayout>
                  <c:x val="0.00125"/>
                  <c:y val="-0.07"/>
                </c:manualLayout>
              </c:layout>
              <c:tx>
                <c:strRef>
                  <c:f>'7. 2012 Fuel saved graph '!$F$56</c:f>
                  <c:strCache>
                    <c:ptCount val="1"/>
                    <c:pt idx="0">
                      <c:v>29%</c:v>
                    </c:pt>
                  </c:strCache>
                </c:strRef>
              </c:tx>
              <c:numFmt formatCode="General" sourceLinked="1"/>
              <c:dLblPos val="ctr"/>
              <c:showLegendKey val="0"/>
              <c:showVal val="1"/>
              <c:showBubbleSize val="0"/>
              <c:showCatName val="0"/>
              <c:showSerName val="0"/>
              <c:showPercent val="0"/>
            </c:dLbl>
            <c:dLbl>
              <c:idx val="55"/>
              <c:layout>
                <c:manualLayout>
                  <c:x val="0.00125"/>
                  <c:y val="-0.04375"/>
                </c:manualLayout>
              </c:layout>
              <c:tx>
                <c:strRef>
                  <c:f>'7. 2012 Fuel saved graph '!$F$57</c:f>
                  <c:strCache>
                    <c:ptCount val="1"/>
                    <c:pt idx="0">
                      <c:v>29%</c:v>
                    </c:pt>
                  </c:strCache>
                </c:strRef>
              </c:tx>
              <c:numFmt formatCode="General" sourceLinked="1"/>
              <c:dLblPos val="ctr"/>
              <c:showLegendKey val="0"/>
              <c:showVal val="1"/>
              <c:showBubbleSize val="0"/>
              <c:showCatName val="0"/>
              <c:showSerName val="0"/>
              <c:showPercent val="0"/>
            </c:dLbl>
            <c:dLbl>
              <c:idx val="56"/>
              <c:layout>
                <c:manualLayout>
                  <c:x val="0.00125"/>
                  <c:y val="-0.0465"/>
                </c:manualLayout>
              </c:layout>
              <c:tx>
                <c:strRef>
                  <c:f>'7. 2012 Fuel saved graph '!$F$58</c:f>
                  <c:strCache>
                    <c:ptCount val="1"/>
                    <c:pt idx="0">
                      <c:v>29%</c:v>
                    </c:pt>
                  </c:strCache>
                </c:strRef>
              </c:tx>
              <c:numFmt formatCode="General" sourceLinked="1"/>
              <c:dLblPos val="ctr"/>
              <c:showLegendKey val="0"/>
              <c:showVal val="1"/>
              <c:showBubbleSize val="0"/>
              <c:showCatName val="0"/>
              <c:showSerName val="0"/>
              <c:showPercent val="0"/>
            </c:dLbl>
            <c:dLbl>
              <c:idx val="57"/>
              <c:layout>
                <c:manualLayout>
                  <c:x val="0.00125"/>
                  <c:y val="-0.0365"/>
                </c:manualLayout>
              </c:layout>
              <c:tx>
                <c:strRef>
                  <c:f>'7. 2012 Fuel saved graph '!$F$59</c:f>
                  <c:strCache>
                    <c:ptCount val="1"/>
                    <c:pt idx="0">
                      <c:v>29%</c:v>
                    </c:pt>
                  </c:strCache>
                </c:strRef>
              </c:tx>
              <c:numFmt formatCode="General" sourceLinked="1"/>
              <c:dLblPos val="ctr"/>
              <c:showLegendKey val="0"/>
              <c:showVal val="1"/>
              <c:showBubbleSize val="0"/>
              <c:showCatName val="0"/>
              <c:showSerName val="0"/>
              <c:showPercent val="0"/>
            </c:dLbl>
            <c:dLbl>
              <c:idx val="58"/>
              <c:layout>
                <c:manualLayout>
                  <c:x val="0.00125"/>
                  <c:y val="-0.0425"/>
                </c:manualLayout>
              </c:layout>
              <c:tx>
                <c:strRef>
                  <c:f>'7. 2012 Fuel saved graph '!$F$60</c:f>
                  <c:strCache>
                    <c:ptCount val="1"/>
                    <c:pt idx="0">
                      <c:v>29%</c:v>
                    </c:pt>
                  </c:strCache>
                </c:strRef>
              </c:tx>
              <c:numFmt formatCode="General" sourceLinked="1"/>
              <c:dLblPos val="ctr"/>
              <c:showLegendKey val="0"/>
              <c:showVal val="1"/>
              <c:showBubbleSize val="0"/>
              <c:showCatName val="0"/>
              <c:showSerName val="0"/>
              <c:showPercent val="0"/>
            </c:dLbl>
            <c:dLbl>
              <c:idx val="59"/>
              <c:layout>
                <c:manualLayout>
                  <c:x val="0.00125"/>
                  <c:y val="-0.034"/>
                </c:manualLayout>
              </c:layout>
              <c:tx>
                <c:strRef>
                  <c:f>'7. 2012 Fuel saved graph '!$F$61</c:f>
                  <c:strCache>
                    <c:ptCount val="1"/>
                    <c:pt idx="0">
                      <c:v>29%</c:v>
                    </c:pt>
                  </c:strCache>
                </c:strRef>
              </c:tx>
              <c:numFmt formatCode="General" sourceLinked="1"/>
              <c:dLblPos val="ctr"/>
              <c:showLegendKey val="0"/>
              <c:showVal val="1"/>
              <c:showBubbleSize val="0"/>
              <c:showCatName val="0"/>
              <c:showSerName val="0"/>
              <c:showPercent val="0"/>
            </c:dLbl>
            <c:dLbl>
              <c:idx val="60"/>
              <c:layout>
                <c:manualLayout>
                  <c:x val="0.00275"/>
                  <c:y val="-0.0505"/>
                </c:manualLayout>
              </c:layout>
              <c:tx>
                <c:strRef>
                  <c:f>'7. 2012 Fuel saved graph '!$F$62</c:f>
                  <c:strCache>
                    <c:ptCount val="1"/>
                    <c:pt idx="0">
                      <c:v>29%</c:v>
                    </c:pt>
                  </c:strCache>
                </c:strRef>
              </c:tx>
              <c:numFmt formatCode="General" sourceLinked="1"/>
              <c:dLblPos val="ctr"/>
              <c:showLegendKey val="0"/>
              <c:showVal val="1"/>
              <c:showBubbleSize val="0"/>
              <c:showCatName val="0"/>
              <c:showSerName val="0"/>
              <c:showPercent val="0"/>
            </c:dLbl>
            <c:dLbl>
              <c:idx val="61"/>
              <c:layout>
                <c:manualLayout>
                  <c:x val="0.00125"/>
                  <c:y val="-0.031"/>
                </c:manualLayout>
              </c:layout>
              <c:tx>
                <c:strRef>
                  <c:f>'7. 2012 Fuel saved graph '!$F$63</c:f>
                  <c:strCache>
                    <c:ptCount val="1"/>
                    <c:pt idx="0">
                      <c:v>29%</c:v>
                    </c:pt>
                  </c:strCache>
                </c:strRef>
              </c:tx>
              <c:numFmt formatCode="General" sourceLinked="1"/>
              <c:dLblPos val="ctr"/>
              <c:showLegendKey val="0"/>
              <c:showVal val="1"/>
              <c:showBubbleSize val="0"/>
              <c:showCatName val="0"/>
              <c:showSerName val="0"/>
              <c:showPercent val="0"/>
            </c:dLbl>
            <c:dLbl>
              <c:idx val="62"/>
              <c:layout>
                <c:manualLayout>
                  <c:x val="0.0015"/>
                  <c:y val="-0.025"/>
                </c:manualLayout>
              </c:layout>
              <c:tx>
                <c:strRef>
                  <c:f>'7. 2012 Fuel saved graph '!$F$64</c:f>
                  <c:strCache>
                    <c:ptCount val="1"/>
                    <c:pt idx="0">
                      <c:v>29%</c:v>
                    </c:pt>
                  </c:strCache>
                </c:strRef>
              </c:tx>
              <c:numFmt formatCode="General" sourceLinked="1"/>
              <c:dLblPos val="ctr"/>
              <c:showLegendKey val="0"/>
              <c:showVal val="1"/>
              <c:showBubbleSize val="0"/>
              <c:showCatName val="0"/>
              <c:showSerName val="0"/>
              <c:showPercent val="0"/>
            </c:dLbl>
            <c:dLbl>
              <c:idx val="63"/>
              <c:layout>
                <c:manualLayout>
                  <c:x val="0"/>
                  <c:y val="-0.0485"/>
                </c:manualLayout>
              </c:layout>
              <c:tx>
                <c:strRef>
                  <c:f>'7. 2012 Fuel saved graph '!$F$65</c:f>
                  <c:strCache>
                    <c:ptCount val="1"/>
                    <c:pt idx="0">
                      <c:v>29%</c:v>
                    </c:pt>
                  </c:strCache>
                </c:strRef>
              </c:tx>
              <c:numFmt formatCode="General" sourceLinked="1"/>
              <c:dLblPos val="ctr"/>
              <c:showLegendKey val="0"/>
              <c:showVal val="1"/>
              <c:showBubbleSize val="0"/>
              <c:showCatName val="0"/>
              <c:showSerName val="0"/>
              <c:showPercent val="0"/>
            </c:dLbl>
            <c:dLbl>
              <c:idx val="64"/>
              <c:layout>
                <c:manualLayout>
                  <c:x val="0.00125"/>
                  <c:y val="-0.03075"/>
                </c:manualLayout>
              </c:layout>
              <c:tx>
                <c:strRef>
                  <c:f>'7. 2012 Fuel saved graph '!$F$66</c:f>
                  <c:strCache>
                    <c:ptCount val="1"/>
                    <c:pt idx="0">
                      <c:v>29%</c:v>
                    </c:pt>
                  </c:strCache>
                </c:strRef>
              </c:tx>
              <c:numFmt formatCode="General" sourceLinked="1"/>
              <c:dLblPos val="ctr"/>
              <c:showLegendKey val="0"/>
              <c:showVal val="1"/>
              <c:showBubbleSize val="0"/>
              <c:showCatName val="0"/>
              <c:showSerName val="0"/>
              <c:showPercent val="0"/>
            </c:dLbl>
            <c:dLbl>
              <c:idx val="65"/>
              <c:layout>
                <c:manualLayout>
                  <c:x val="0.00125"/>
                  <c:y val="-0.04375"/>
                </c:manualLayout>
              </c:layout>
              <c:tx>
                <c:strRef>
                  <c:f>'7. 2012 Fuel saved graph '!$F$67</c:f>
                  <c:strCache>
                    <c:ptCount val="1"/>
                    <c:pt idx="0">
                      <c:v>28%</c:v>
                    </c:pt>
                  </c:strCache>
                </c:strRef>
              </c:tx>
              <c:numFmt formatCode="General" sourceLinked="1"/>
              <c:dLblPos val="ctr"/>
              <c:showLegendKey val="0"/>
              <c:showVal val="1"/>
              <c:showBubbleSize val="0"/>
              <c:showCatName val="0"/>
              <c:showSerName val="0"/>
              <c:showPercent val="0"/>
            </c:dLbl>
            <c:dLbl>
              <c:idx val="66"/>
              <c:layout>
                <c:manualLayout>
                  <c:x val="0.00125"/>
                  <c:y val="-0.049"/>
                </c:manualLayout>
              </c:layout>
              <c:tx>
                <c:strRef>
                  <c:f>'7. 2012 Fuel saved graph '!$F$68</c:f>
                  <c:strCache>
                    <c:ptCount val="1"/>
                    <c:pt idx="0">
                      <c:v>28%</c:v>
                    </c:pt>
                  </c:strCache>
                </c:strRef>
              </c:tx>
              <c:numFmt formatCode="General" sourceLinked="1"/>
              <c:dLblPos val="ctr"/>
              <c:showLegendKey val="0"/>
              <c:showVal val="1"/>
              <c:showBubbleSize val="0"/>
              <c:showCatName val="0"/>
              <c:showSerName val="0"/>
              <c:showPercent val="0"/>
            </c:dLbl>
            <c:dLbl>
              <c:idx val="67"/>
              <c:layout>
                <c:manualLayout>
                  <c:x val="0.00125"/>
                  <c:y val="-0.0275"/>
                </c:manualLayout>
              </c:layout>
              <c:tx>
                <c:strRef>
                  <c:f>'7. 2012 Fuel saved graph '!$F$69</c:f>
                  <c:strCache>
                    <c:ptCount val="1"/>
                    <c:pt idx="0">
                      <c:v>28%</c:v>
                    </c:pt>
                  </c:strCache>
                </c:strRef>
              </c:tx>
              <c:numFmt formatCode="General" sourceLinked="1"/>
              <c:dLblPos val="ctr"/>
              <c:showLegendKey val="0"/>
              <c:showVal val="1"/>
              <c:showBubbleSize val="0"/>
              <c:showCatName val="0"/>
              <c:showSerName val="0"/>
              <c:showPercent val="0"/>
            </c:dLbl>
            <c:dLbl>
              <c:idx val="68"/>
              <c:layout>
                <c:manualLayout>
                  <c:x val="0.00125"/>
                  <c:y val="-0.0465"/>
                </c:manualLayout>
              </c:layout>
              <c:tx>
                <c:strRef>
                  <c:f>'7. 2012 Fuel saved graph '!$F$70</c:f>
                  <c:strCache>
                    <c:ptCount val="1"/>
                    <c:pt idx="0">
                      <c:v>28%</c:v>
                    </c:pt>
                  </c:strCache>
                </c:strRef>
              </c:tx>
              <c:numFmt formatCode="General" sourceLinked="1"/>
              <c:dLblPos val="ctr"/>
              <c:showLegendKey val="0"/>
              <c:showVal val="1"/>
              <c:showBubbleSize val="0"/>
              <c:showCatName val="0"/>
              <c:showSerName val="0"/>
              <c:showPercent val="0"/>
            </c:dLbl>
            <c:dLbl>
              <c:idx val="69"/>
              <c:layout>
                <c:manualLayout>
                  <c:x val="0.00575"/>
                  <c:y val="-0.0445"/>
                </c:manualLayout>
              </c:layout>
              <c:tx>
                <c:strRef>
                  <c:f>'7. 2012 Fuel saved graph '!$F$71</c:f>
                  <c:strCache>
                    <c:ptCount val="1"/>
                    <c:pt idx="0">
                      <c:v>28%</c:v>
                    </c:pt>
                  </c:strCache>
                </c:strRef>
              </c:tx>
              <c:numFmt formatCode="General" sourceLinked="1"/>
              <c:dLblPos val="ctr"/>
              <c:showLegendKey val="0"/>
              <c:showVal val="1"/>
              <c:showBubbleSize val="0"/>
              <c:showCatName val="0"/>
              <c:showSerName val="0"/>
              <c:showPercent val="0"/>
            </c:dLbl>
            <c:dLbl>
              <c:idx val="70"/>
              <c:layout>
                <c:manualLayout>
                  <c:x val="0.00125"/>
                  <c:y val="-0.0315"/>
                </c:manualLayout>
              </c:layout>
              <c:tx>
                <c:strRef>
                  <c:f>'7. 2012 Fuel saved graph '!$F$72</c:f>
                  <c:strCache>
                    <c:ptCount val="1"/>
                    <c:pt idx="0">
                      <c:v>28%</c:v>
                    </c:pt>
                  </c:strCache>
                </c:strRef>
              </c:tx>
              <c:numFmt formatCode="General" sourceLinked="1"/>
              <c:dLblPos val="ctr"/>
              <c:showLegendKey val="0"/>
              <c:showVal val="1"/>
              <c:showBubbleSize val="0"/>
              <c:showCatName val="0"/>
              <c:showSerName val="0"/>
              <c:showPercent val="0"/>
            </c:dLbl>
            <c:dLbl>
              <c:idx val="71"/>
              <c:layout>
                <c:manualLayout>
                  <c:x val="0.00125"/>
                  <c:y val="-0.029"/>
                </c:manualLayout>
              </c:layout>
              <c:tx>
                <c:strRef>
                  <c:f>'7. 2012 Fuel saved graph '!$F$73</c:f>
                  <c:strCache>
                    <c:ptCount val="1"/>
                    <c:pt idx="0">
                      <c:v>28%</c:v>
                    </c:pt>
                  </c:strCache>
                </c:strRef>
              </c:tx>
              <c:numFmt formatCode="General" sourceLinked="1"/>
              <c:dLblPos val="ctr"/>
              <c:showLegendKey val="0"/>
              <c:showVal val="1"/>
              <c:showBubbleSize val="0"/>
              <c:showCatName val="0"/>
              <c:showSerName val="0"/>
              <c:showPercent val="0"/>
            </c:dLbl>
            <c:dLbl>
              <c:idx val="72"/>
              <c:layout>
                <c:manualLayout>
                  <c:x val="0.00125"/>
                  <c:y val="-0.03325"/>
                </c:manualLayout>
              </c:layout>
              <c:tx>
                <c:strRef>
                  <c:f>'7. 2012 Fuel saved graph '!$F$74</c:f>
                  <c:strCache>
                    <c:ptCount val="1"/>
                    <c:pt idx="0">
                      <c:v>28%</c:v>
                    </c:pt>
                  </c:strCache>
                </c:strRef>
              </c:tx>
              <c:numFmt formatCode="General" sourceLinked="1"/>
              <c:dLblPos val="ctr"/>
              <c:showLegendKey val="0"/>
              <c:showVal val="1"/>
              <c:showBubbleSize val="0"/>
              <c:showCatName val="0"/>
              <c:showSerName val="0"/>
              <c:showPercent val="0"/>
            </c:dLbl>
            <c:dLbl>
              <c:idx val="73"/>
              <c:layout>
                <c:manualLayout>
                  <c:x val="0.00125"/>
                  <c:y val="-0.02675"/>
                </c:manualLayout>
              </c:layout>
              <c:tx>
                <c:strRef>
                  <c:f>'7. 2012 Fuel saved graph '!$F$75</c:f>
                  <c:strCache>
                    <c:ptCount val="1"/>
                    <c:pt idx="0">
                      <c:v>28%</c:v>
                    </c:pt>
                  </c:strCache>
                </c:strRef>
              </c:tx>
              <c:numFmt formatCode="General" sourceLinked="1"/>
              <c:dLblPos val="ctr"/>
              <c:showLegendKey val="0"/>
              <c:showVal val="1"/>
              <c:showBubbleSize val="0"/>
              <c:showCatName val="0"/>
              <c:showSerName val="0"/>
              <c:showPercent val="0"/>
            </c:dLbl>
            <c:dLbl>
              <c:idx val="74"/>
              <c:layout>
                <c:manualLayout>
                  <c:x val="0.00125"/>
                  <c:y val="-0.03025"/>
                </c:manualLayout>
              </c:layout>
              <c:tx>
                <c:strRef>
                  <c:f>'7. 2012 Fuel saved graph '!$F$76</c:f>
                  <c:strCache>
                    <c:ptCount val="1"/>
                    <c:pt idx="0">
                      <c:v>28%</c:v>
                    </c:pt>
                  </c:strCache>
                </c:strRef>
              </c:tx>
              <c:numFmt formatCode="General" sourceLinked="1"/>
              <c:dLblPos val="ctr"/>
              <c:showLegendKey val="0"/>
              <c:showVal val="1"/>
              <c:showBubbleSize val="0"/>
              <c:showCatName val="0"/>
              <c:showSerName val="0"/>
              <c:showPercent val="0"/>
            </c:dLbl>
            <c:dLbl>
              <c:idx val="75"/>
              <c:layout>
                <c:manualLayout>
                  <c:x val="0.00125"/>
                  <c:y val="-0.0215"/>
                </c:manualLayout>
              </c:layout>
              <c:tx>
                <c:strRef>
                  <c:f>'7. 2012 Fuel saved graph '!$F$77</c:f>
                  <c:strCache>
                    <c:ptCount val="1"/>
                    <c:pt idx="0">
                      <c:v>28%</c:v>
                    </c:pt>
                  </c:strCache>
                </c:strRef>
              </c:tx>
              <c:numFmt formatCode="General" sourceLinked="1"/>
              <c:dLblPos val="ctr"/>
              <c:showLegendKey val="0"/>
              <c:showVal val="1"/>
              <c:showBubbleSize val="0"/>
              <c:showCatName val="0"/>
              <c:showSerName val="0"/>
              <c:showPercent val="0"/>
            </c:dLbl>
            <c:dLbl>
              <c:idx val="76"/>
              <c:layout>
                <c:manualLayout>
                  <c:x val="0.00125"/>
                  <c:y val="-0.0875"/>
                </c:manualLayout>
              </c:layout>
              <c:tx>
                <c:strRef>
                  <c:f>'7. 2012 Fuel saved graph '!$F$78</c:f>
                  <c:strCache>
                    <c:ptCount val="1"/>
                    <c:pt idx="0">
                      <c:v>27%</c:v>
                    </c:pt>
                  </c:strCache>
                </c:strRef>
              </c:tx>
              <c:numFmt formatCode="General" sourceLinked="1"/>
              <c:dLblPos val="ctr"/>
              <c:showLegendKey val="0"/>
              <c:showVal val="1"/>
              <c:showBubbleSize val="0"/>
              <c:showCatName val="0"/>
              <c:showSerName val="0"/>
              <c:showPercent val="0"/>
            </c:dLbl>
            <c:dLbl>
              <c:idx val="77"/>
              <c:layout>
                <c:manualLayout>
                  <c:x val="0.00125"/>
                  <c:y val="-0.0325"/>
                </c:manualLayout>
              </c:layout>
              <c:tx>
                <c:strRef>
                  <c:f>'7. 2012 Fuel saved graph '!$F$79</c:f>
                  <c:strCache>
                    <c:ptCount val="1"/>
                    <c:pt idx="0">
                      <c:v>27%</c:v>
                    </c:pt>
                  </c:strCache>
                </c:strRef>
              </c:tx>
              <c:numFmt formatCode="General" sourceLinked="1"/>
              <c:dLblPos val="ctr"/>
              <c:showLegendKey val="0"/>
              <c:showVal val="1"/>
              <c:showBubbleSize val="0"/>
              <c:showCatName val="0"/>
              <c:showSerName val="0"/>
              <c:showPercent val="0"/>
            </c:dLbl>
            <c:dLbl>
              <c:idx val="78"/>
              <c:layout>
                <c:manualLayout>
                  <c:x val="0.00125"/>
                  <c:y val="-0.0275"/>
                </c:manualLayout>
              </c:layout>
              <c:tx>
                <c:strRef>
                  <c:f>'7. 2012 Fuel saved graph '!$F$80</c:f>
                  <c:strCache>
                    <c:ptCount val="1"/>
                    <c:pt idx="0">
                      <c:v>27%</c:v>
                    </c:pt>
                  </c:strCache>
                </c:strRef>
              </c:tx>
              <c:numFmt formatCode="General" sourceLinked="1"/>
              <c:dLblPos val="ctr"/>
              <c:showLegendKey val="0"/>
              <c:showVal val="1"/>
              <c:showBubbleSize val="0"/>
              <c:showCatName val="0"/>
              <c:showSerName val="0"/>
              <c:showPercent val="0"/>
            </c:dLbl>
            <c:dLbl>
              <c:idx val="79"/>
              <c:layout>
                <c:manualLayout>
                  <c:x val="0.00125"/>
                  <c:y val="-0.07"/>
                </c:manualLayout>
              </c:layout>
              <c:tx>
                <c:strRef>
                  <c:f>'7. 2012 Fuel saved graph '!$F$81</c:f>
                  <c:strCache>
                    <c:ptCount val="1"/>
                    <c:pt idx="0">
                      <c:v>27%</c:v>
                    </c:pt>
                  </c:strCache>
                </c:strRef>
              </c:tx>
              <c:numFmt formatCode="General" sourceLinked="1"/>
              <c:dLblPos val="ctr"/>
              <c:showLegendKey val="0"/>
              <c:showVal val="1"/>
              <c:showBubbleSize val="0"/>
              <c:showCatName val="0"/>
              <c:showSerName val="0"/>
              <c:showPercent val="0"/>
            </c:dLbl>
            <c:dLbl>
              <c:idx val="80"/>
              <c:layout>
                <c:manualLayout>
                  <c:x val="0.00125"/>
                  <c:y val="-0.0325"/>
                </c:manualLayout>
              </c:layout>
              <c:tx>
                <c:strRef>
                  <c:f>'7. 2012 Fuel saved graph '!$F$82</c:f>
                  <c:strCache>
                    <c:ptCount val="1"/>
                    <c:pt idx="0">
                      <c:v>27%</c:v>
                    </c:pt>
                  </c:strCache>
                </c:strRef>
              </c:tx>
              <c:numFmt formatCode="General" sourceLinked="1"/>
              <c:dLblPos val="ctr"/>
              <c:showLegendKey val="0"/>
              <c:showVal val="1"/>
              <c:showBubbleSize val="0"/>
              <c:showCatName val="0"/>
              <c:showSerName val="0"/>
              <c:showPercent val="0"/>
            </c:dLbl>
            <c:dLbl>
              <c:idx val="81"/>
              <c:layout>
                <c:manualLayout>
                  <c:x val="0.00125"/>
                  <c:y val="-0.0205"/>
                </c:manualLayout>
              </c:layout>
              <c:tx>
                <c:strRef>
                  <c:f>'7. 2012 Fuel saved graph '!$F$83</c:f>
                  <c:strCache>
                    <c:ptCount val="1"/>
                    <c:pt idx="0">
                      <c:v>27%</c:v>
                    </c:pt>
                  </c:strCache>
                </c:strRef>
              </c:tx>
              <c:numFmt formatCode="General" sourceLinked="1"/>
              <c:dLblPos val="ctr"/>
              <c:showLegendKey val="0"/>
              <c:showVal val="1"/>
              <c:showBubbleSize val="0"/>
              <c:showCatName val="0"/>
              <c:showSerName val="0"/>
              <c:showPercent val="0"/>
            </c:dLbl>
            <c:dLbl>
              <c:idx val="82"/>
              <c:layout>
                <c:manualLayout>
                  <c:x val="0.00125"/>
                  <c:y val="-0.041"/>
                </c:manualLayout>
              </c:layout>
              <c:tx>
                <c:strRef>
                  <c:f>'7. 2012 Fuel saved graph '!$F$84</c:f>
                  <c:strCache>
                    <c:ptCount val="1"/>
                    <c:pt idx="0">
                      <c:v>27%</c:v>
                    </c:pt>
                  </c:strCache>
                </c:strRef>
              </c:tx>
              <c:numFmt formatCode="General" sourceLinked="1"/>
              <c:dLblPos val="ctr"/>
              <c:showLegendKey val="0"/>
              <c:showVal val="1"/>
              <c:showBubbleSize val="0"/>
              <c:showCatName val="0"/>
              <c:showSerName val="0"/>
              <c:showPercent val="0"/>
            </c:dLbl>
            <c:dLbl>
              <c:idx val="83"/>
              <c:layout>
                <c:manualLayout>
                  <c:x val="0.00125"/>
                  <c:y val="-0.06375"/>
                </c:manualLayout>
              </c:layout>
              <c:tx>
                <c:strRef>
                  <c:f>'7. 2012 Fuel saved graph '!$F$85</c:f>
                  <c:strCache>
                    <c:ptCount val="1"/>
                    <c:pt idx="0">
                      <c:v>27%</c:v>
                    </c:pt>
                  </c:strCache>
                </c:strRef>
              </c:tx>
              <c:numFmt formatCode="General" sourceLinked="1"/>
              <c:dLblPos val="ctr"/>
              <c:showLegendKey val="0"/>
              <c:showVal val="1"/>
              <c:showBubbleSize val="0"/>
              <c:showCatName val="0"/>
              <c:showSerName val="0"/>
              <c:showPercent val="0"/>
            </c:dLbl>
            <c:dLbl>
              <c:idx val="84"/>
              <c:layout>
                <c:manualLayout>
                  <c:x val="0.00275"/>
                  <c:y val="-0.0425"/>
                </c:manualLayout>
              </c:layout>
              <c:tx>
                <c:strRef>
                  <c:f>'7. 2012 Fuel saved graph '!$F$86</c:f>
                  <c:strCache>
                    <c:ptCount val="1"/>
                    <c:pt idx="0">
                      <c:v>27%</c:v>
                    </c:pt>
                  </c:strCache>
                </c:strRef>
              </c:tx>
              <c:numFmt formatCode="General" sourceLinked="1"/>
              <c:dLblPos val="ctr"/>
              <c:showLegendKey val="0"/>
              <c:showVal val="1"/>
              <c:showBubbleSize val="0"/>
              <c:showCatName val="0"/>
              <c:showSerName val="0"/>
              <c:showPercent val="0"/>
            </c:dLbl>
            <c:dLbl>
              <c:idx val="85"/>
              <c:layout>
                <c:manualLayout>
                  <c:x val="0.00125"/>
                  <c:y val="-0.03625"/>
                </c:manualLayout>
              </c:layout>
              <c:tx>
                <c:strRef>
                  <c:f>'7. 2012 Fuel saved graph '!$F$87</c:f>
                  <c:strCache>
                    <c:ptCount val="1"/>
                    <c:pt idx="0">
                      <c:v>26%</c:v>
                    </c:pt>
                  </c:strCache>
                </c:strRef>
              </c:tx>
              <c:numFmt formatCode="General" sourceLinked="1"/>
              <c:dLblPos val="ctr"/>
              <c:showLegendKey val="0"/>
              <c:showVal val="1"/>
              <c:showBubbleSize val="0"/>
              <c:showCatName val="0"/>
              <c:showSerName val="0"/>
              <c:showPercent val="0"/>
            </c:dLbl>
            <c:dLbl>
              <c:idx val="86"/>
              <c:layout>
                <c:manualLayout>
                  <c:x val="0.00125"/>
                  <c:y val="-0.0245"/>
                </c:manualLayout>
              </c:layout>
              <c:tx>
                <c:strRef>
                  <c:f>'7. 2012 Fuel saved graph '!$F$88</c:f>
                  <c:strCache>
                    <c:ptCount val="1"/>
                    <c:pt idx="0">
                      <c:v>26%</c:v>
                    </c:pt>
                  </c:strCache>
                </c:strRef>
              </c:tx>
              <c:numFmt formatCode="General" sourceLinked="1"/>
              <c:dLblPos val="ctr"/>
              <c:showLegendKey val="0"/>
              <c:showVal val="1"/>
              <c:showBubbleSize val="0"/>
              <c:showCatName val="0"/>
              <c:showSerName val="0"/>
              <c:showPercent val="0"/>
            </c:dLbl>
            <c:dLbl>
              <c:idx val="87"/>
              <c:layout>
                <c:manualLayout>
                  <c:x val="0.00125"/>
                  <c:y val="-0.0345"/>
                </c:manualLayout>
              </c:layout>
              <c:tx>
                <c:strRef>
                  <c:f>'7. 2012 Fuel saved graph '!$F$89</c:f>
                  <c:strCache>
                    <c:ptCount val="1"/>
                    <c:pt idx="0">
                      <c:v>26%</c:v>
                    </c:pt>
                  </c:strCache>
                </c:strRef>
              </c:tx>
              <c:numFmt formatCode="General" sourceLinked="1"/>
              <c:dLblPos val="ctr"/>
              <c:showLegendKey val="0"/>
              <c:showVal val="1"/>
              <c:showBubbleSize val="0"/>
              <c:showCatName val="0"/>
              <c:showSerName val="0"/>
              <c:showPercent val="0"/>
            </c:dLbl>
            <c:dLbl>
              <c:idx val="88"/>
              <c:layout>
                <c:manualLayout>
                  <c:x val="0.00125"/>
                  <c:y val="-0.06525"/>
                </c:manualLayout>
              </c:layout>
              <c:tx>
                <c:strRef>
                  <c:f>'7. 2012 Fuel saved graph '!$F$90</c:f>
                  <c:strCache>
                    <c:ptCount val="1"/>
                    <c:pt idx="0">
                      <c:v>25%</c:v>
                    </c:pt>
                  </c:strCache>
                </c:strRef>
              </c:tx>
              <c:numFmt formatCode="General" sourceLinked="1"/>
              <c:dLblPos val="ctr"/>
              <c:showLegendKey val="0"/>
              <c:showVal val="1"/>
              <c:showBubbleSize val="0"/>
              <c:showCatName val="0"/>
              <c:showSerName val="0"/>
              <c:showPercent val="0"/>
            </c:dLbl>
            <c:dLbl>
              <c:idx val="89"/>
              <c:layout>
                <c:manualLayout>
                  <c:x val="0.00125"/>
                  <c:y val="-0.02525"/>
                </c:manualLayout>
              </c:layout>
              <c:tx>
                <c:strRef>
                  <c:f>'7. 2012 Fuel saved graph '!$F$91</c:f>
                  <c:strCache>
                    <c:ptCount val="1"/>
                    <c:pt idx="0">
                      <c:v>25%</c:v>
                    </c:pt>
                  </c:strCache>
                </c:strRef>
              </c:tx>
              <c:numFmt formatCode="General" sourceLinked="1"/>
              <c:dLblPos val="ctr"/>
              <c:showLegendKey val="0"/>
              <c:showVal val="1"/>
              <c:showBubbleSize val="0"/>
              <c:showCatName val="0"/>
              <c:showSerName val="0"/>
              <c:showPercent val="0"/>
            </c:dLbl>
            <c:dLbl>
              <c:idx val="90"/>
              <c:layout>
                <c:manualLayout>
                  <c:x val="0.00125"/>
                  <c:y val="-0.0285"/>
                </c:manualLayout>
              </c:layout>
              <c:tx>
                <c:strRef>
                  <c:f>'7. 2012 Fuel saved graph '!$F$92</c:f>
                  <c:strCache>
                    <c:ptCount val="1"/>
                    <c:pt idx="0">
                      <c:v>25%</c:v>
                    </c:pt>
                  </c:strCache>
                </c:strRef>
              </c:tx>
              <c:numFmt formatCode="General" sourceLinked="1"/>
              <c:dLblPos val="ctr"/>
              <c:showLegendKey val="0"/>
              <c:showVal val="1"/>
              <c:showBubbleSize val="0"/>
              <c:showCatName val="0"/>
              <c:showSerName val="0"/>
              <c:showPercent val="0"/>
            </c:dLbl>
            <c:dLbl>
              <c:idx val="91"/>
              <c:layout>
                <c:manualLayout>
                  <c:x val="0.00125"/>
                  <c:y val="-0.03525"/>
                </c:manualLayout>
              </c:layout>
              <c:tx>
                <c:strRef>
                  <c:f>'7. 2012 Fuel saved graph '!$F$93</c:f>
                  <c:strCache>
                    <c:ptCount val="1"/>
                    <c:pt idx="0">
                      <c:v>25%</c:v>
                    </c:pt>
                  </c:strCache>
                </c:strRef>
              </c:tx>
              <c:numFmt formatCode="General" sourceLinked="1"/>
              <c:dLblPos val="ctr"/>
              <c:showLegendKey val="0"/>
              <c:showVal val="1"/>
              <c:showBubbleSize val="0"/>
              <c:showCatName val="0"/>
              <c:showSerName val="0"/>
              <c:showPercent val="0"/>
            </c:dLbl>
            <c:dLbl>
              <c:idx val="92"/>
              <c:layout>
                <c:manualLayout>
                  <c:x val="0.00125"/>
                  <c:y val="-0.0265"/>
                </c:manualLayout>
              </c:layout>
              <c:tx>
                <c:strRef>
                  <c:f>'7. 2012 Fuel saved graph '!$F$94</c:f>
                  <c:strCache>
                    <c:ptCount val="1"/>
                    <c:pt idx="0">
                      <c:v>25%</c:v>
                    </c:pt>
                  </c:strCache>
                </c:strRef>
              </c:tx>
              <c:numFmt formatCode="General" sourceLinked="1"/>
              <c:dLblPos val="ctr"/>
              <c:showLegendKey val="0"/>
              <c:showVal val="1"/>
              <c:showBubbleSize val="0"/>
              <c:showCatName val="0"/>
              <c:showSerName val="0"/>
              <c:showPercent val="0"/>
            </c:dLbl>
            <c:dLbl>
              <c:idx val="93"/>
              <c:layout>
                <c:manualLayout>
                  <c:x val="0.00125"/>
                  <c:y val="-0.0475"/>
                </c:manualLayout>
              </c:layout>
              <c:tx>
                <c:strRef>
                  <c:f>'7. 2012 Fuel saved graph '!$F$95</c:f>
                  <c:strCache>
                    <c:ptCount val="1"/>
                    <c:pt idx="0">
                      <c:v>25%</c:v>
                    </c:pt>
                  </c:strCache>
                </c:strRef>
              </c:tx>
              <c:numFmt formatCode="General" sourceLinked="1"/>
              <c:dLblPos val="ctr"/>
              <c:showLegendKey val="0"/>
              <c:showVal val="1"/>
              <c:showBubbleSize val="0"/>
              <c:showCatName val="0"/>
              <c:showSerName val="0"/>
              <c:showPercent val="0"/>
            </c:dLbl>
            <c:dLbl>
              <c:idx val="94"/>
              <c:layout>
                <c:manualLayout>
                  <c:x val="0.00125"/>
                  <c:y val="-0.0325"/>
                </c:manualLayout>
              </c:layout>
              <c:tx>
                <c:strRef>
                  <c:f>'7. 2012 Fuel saved graph '!$F$96</c:f>
                  <c:strCache>
                    <c:ptCount val="1"/>
                    <c:pt idx="0">
                      <c:v>25%</c:v>
                    </c:pt>
                  </c:strCache>
                </c:strRef>
              </c:tx>
              <c:numFmt formatCode="General" sourceLinked="1"/>
              <c:dLblPos val="ctr"/>
              <c:showLegendKey val="0"/>
              <c:showVal val="1"/>
              <c:showBubbleSize val="0"/>
              <c:showCatName val="0"/>
              <c:showSerName val="0"/>
              <c:showPercent val="0"/>
            </c:dLbl>
            <c:dLbl>
              <c:idx val="95"/>
              <c:layout>
                <c:manualLayout>
                  <c:x val="0.00125"/>
                  <c:y val="-0.04175"/>
                </c:manualLayout>
              </c:layout>
              <c:tx>
                <c:strRef>
                  <c:f>'7. 2012 Fuel saved graph '!$F$97</c:f>
                  <c:strCache>
                    <c:ptCount val="1"/>
                    <c:pt idx="0">
                      <c:v>25%</c:v>
                    </c:pt>
                  </c:strCache>
                </c:strRef>
              </c:tx>
              <c:numFmt formatCode="General" sourceLinked="1"/>
              <c:dLblPos val="ctr"/>
              <c:showLegendKey val="0"/>
              <c:showVal val="1"/>
              <c:showBubbleSize val="0"/>
              <c:showCatName val="0"/>
              <c:showSerName val="0"/>
              <c:showPercent val="0"/>
            </c:dLbl>
            <c:dLbl>
              <c:idx val="96"/>
              <c:layout>
                <c:manualLayout>
                  <c:x val="0.00125"/>
                  <c:y val="-0.02925"/>
                </c:manualLayout>
              </c:layout>
              <c:tx>
                <c:strRef>
                  <c:f>'7. 2012 Fuel saved graph '!$F$98</c:f>
                  <c:strCache>
                    <c:ptCount val="1"/>
                    <c:pt idx="0">
                      <c:v>24%</c:v>
                    </c:pt>
                  </c:strCache>
                </c:strRef>
              </c:tx>
              <c:numFmt formatCode="General" sourceLinked="1"/>
              <c:dLblPos val="ctr"/>
              <c:showLegendKey val="0"/>
              <c:showVal val="1"/>
              <c:showBubbleSize val="0"/>
              <c:showCatName val="0"/>
              <c:showSerName val="0"/>
              <c:showPercent val="0"/>
            </c:dLbl>
            <c:dLbl>
              <c:idx val="97"/>
              <c:layout>
                <c:manualLayout>
                  <c:x val="0.0005"/>
                  <c:y val="-0.07975"/>
                </c:manualLayout>
              </c:layout>
              <c:tx>
                <c:strRef>
                  <c:f>'7. 2012 Fuel saved graph '!$F$99</c:f>
                  <c:strCache>
                    <c:ptCount val="1"/>
                    <c:pt idx="0">
                      <c:v>24%</c:v>
                    </c:pt>
                  </c:strCache>
                </c:strRef>
              </c:tx>
              <c:numFmt formatCode="General" sourceLinked="1"/>
              <c:dLblPos val="ctr"/>
              <c:showLegendKey val="0"/>
              <c:showVal val="1"/>
              <c:showBubbleSize val="0"/>
              <c:showCatName val="0"/>
              <c:showSerName val="0"/>
              <c:showPercent val="0"/>
            </c:dLbl>
            <c:dLbl>
              <c:idx val="98"/>
              <c:layout>
                <c:manualLayout>
                  <c:x val="0.00275"/>
                  <c:y val="-0.03775"/>
                </c:manualLayout>
              </c:layout>
              <c:tx>
                <c:strRef>
                  <c:f>'7. 2012 Fuel saved graph '!$F$100</c:f>
                  <c:strCache>
                    <c:ptCount val="1"/>
                    <c:pt idx="0">
                      <c:v>24%</c:v>
                    </c:pt>
                  </c:strCache>
                </c:strRef>
              </c:tx>
              <c:numFmt formatCode="General" sourceLinked="1"/>
              <c:dLblPos val="ctr"/>
              <c:showLegendKey val="0"/>
              <c:showVal val="1"/>
              <c:showBubbleSize val="0"/>
              <c:showCatName val="0"/>
              <c:showSerName val="0"/>
              <c:showPercent val="0"/>
            </c:dLbl>
            <c:dLbl>
              <c:idx val="99"/>
              <c:layout>
                <c:manualLayout>
                  <c:x val="0.00125"/>
                  <c:y val="-0.025"/>
                </c:manualLayout>
              </c:layout>
              <c:tx>
                <c:strRef>
                  <c:f>'7. 2012 Fuel saved graph '!$F$101</c:f>
                  <c:strCache>
                    <c:ptCount val="1"/>
                    <c:pt idx="0">
                      <c:v>24%</c:v>
                    </c:pt>
                  </c:strCache>
                </c:strRef>
              </c:tx>
              <c:numFmt formatCode="General" sourceLinked="1"/>
              <c:dLblPos val="ctr"/>
              <c:showLegendKey val="0"/>
              <c:showVal val="1"/>
              <c:showBubbleSize val="0"/>
              <c:showCatName val="0"/>
              <c:showSerName val="0"/>
              <c:showPercent val="0"/>
            </c:dLbl>
            <c:dLbl>
              <c:idx val="100"/>
              <c:layout>
                <c:manualLayout>
                  <c:x val="0.00175"/>
                  <c:y val="-0.01725"/>
                </c:manualLayout>
              </c:layout>
              <c:tx>
                <c:strRef>
                  <c:f>'7. 2012 Fuel saved graph '!$F$102</c:f>
                  <c:strCache>
                    <c:ptCount val="1"/>
                    <c:pt idx="0">
                      <c:v>24%</c:v>
                    </c:pt>
                  </c:strCache>
                </c:strRef>
              </c:tx>
              <c:numFmt formatCode="General" sourceLinked="1"/>
              <c:dLblPos val="ctr"/>
              <c:showLegendKey val="0"/>
              <c:showVal val="1"/>
              <c:showBubbleSize val="0"/>
              <c:showCatName val="0"/>
              <c:showSerName val="0"/>
              <c:showPercent val="0"/>
            </c:dLbl>
            <c:dLbl>
              <c:idx val="101"/>
              <c:layout>
                <c:manualLayout>
                  <c:x val="0.00125"/>
                  <c:y val="-0.062"/>
                </c:manualLayout>
              </c:layout>
              <c:tx>
                <c:strRef>
                  <c:f>'7. 2012 Fuel saved graph '!$F$103</c:f>
                  <c:strCache>
                    <c:ptCount val="1"/>
                    <c:pt idx="0">
                      <c:v>23%</c:v>
                    </c:pt>
                  </c:strCache>
                </c:strRef>
              </c:tx>
              <c:numFmt formatCode="General" sourceLinked="1"/>
              <c:dLblPos val="ctr"/>
              <c:showLegendKey val="0"/>
              <c:showVal val="1"/>
              <c:showBubbleSize val="0"/>
              <c:showCatName val="0"/>
              <c:showSerName val="0"/>
              <c:showPercent val="0"/>
            </c:dLbl>
            <c:dLbl>
              <c:idx val="102"/>
              <c:layout>
                <c:manualLayout>
                  <c:x val="0.00125"/>
                  <c:y val="-0.0275"/>
                </c:manualLayout>
              </c:layout>
              <c:tx>
                <c:strRef>
                  <c:f>'7. 2012 Fuel saved graph '!$F$104</c:f>
                  <c:strCache>
                    <c:ptCount val="1"/>
                    <c:pt idx="0">
                      <c:v>23%</c:v>
                    </c:pt>
                  </c:strCache>
                </c:strRef>
              </c:tx>
              <c:numFmt formatCode="General" sourceLinked="1"/>
              <c:dLblPos val="ctr"/>
              <c:showLegendKey val="0"/>
              <c:showVal val="1"/>
              <c:showBubbleSize val="0"/>
              <c:showCatName val="0"/>
              <c:showSerName val="0"/>
              <c:showPercent val="0"/>
            </c:dLbl>
            <c:dLbl>
              <c:idx val="103"/>
              <c:layout>
                <c:manualLayout>
                  <c:x val="0.00125"/>
                  <c:y val="-0.04325"/>
                </c:manualLayout>
              </c:layout>
              <c:tx>
                <c:strRef>
                  <c:f>'7. 2012 Fuel saved graph '!$F$105</c:f>
                  <c:strCache>
                    <c:ptCount val="1"/>
                    <c:pt idx="0">
                      <c:v>23%</c:v>
                    </c:pt>
                  </c:strCache>
                </c:strRef>
              </c:tx>
              <c:numFmt formatCode="General" sourceLinked="1"/>
              <c:dLblPos val="ctr"/>
              <c:showLegendKey val="0"/>
              <c:showVal val="1"/>
              <c:showBubbleSize val="0"/>
              <c:showCatName val="0"/>
              <c:showSerName val="0"/>
              <c:showPercent val="0"/>
            </c:dLbl>
            <c:dLbl>
              <c:idx val="104"/>
              <c:layout>
                <c:manualLayout>
                  <c:x val="0.00125"/>
                  <c:y val="-0.0275"/>
                </c:manualLayout>
              </c:layout>
              <c:tx>
                <c:strRef>
                  <c:f>'7. 2012 Fuel saved graph '!$F$106</c:f>
                  <c:strCache>
                    <c:ptCount val="1"/>
                    <c:pt idx="0">
                      <c:v>23%</c:v>
                    </c:pt>
                  </c:strCache>
                </c:strRef>
              </c:tx>
              <c:numFmt formatCode="General" sourceLinked="1"/>
              <c:dLblPos val="ctr"/>
              <c:showLegendKey val="0"/>
              <c:showVal val="1"/>
              <c:showBubbleSize val="0"/>
              <c:showCatName val="0"/>
              <c:showSerName val="0"/>
              <c:showPercent val="0"/>
            </c:dLbl>
            <c:dLbl>
              <c:idx val="105"/>
              <c:layout>
                <c:manualLayout>
                  <c:x val="0.00125"/>
                  <c:y val="-0.04525"/>
                </c:manualLayout>
              </c:layout>
              <c:tx>
                <c:strRef>
                  <c:f>'7. 2012 Fuel saved graph '!$F$107</c:f>
                  <c:strCache>
                    <c:ptCount val="1"/>
                    <c:pt idx="0">
                      <c:v>22%</c:v>
                    </c:pt>
                  </c:strCache>
                </c:strRef>
              </c:tx>
              <c:numFmt formatCode="General" sourceLinked="1"/>
              <c:dLblPos val="ctr"/>
              <c:showLegendKey val="0"/>
              <c:showVal val="1"/>
              <c:showBubbleSize val="0"/>
              <c:showCatName val="0"/>
              <c:showSerName val="0"/>
              <c:showPercent val="0"/>
            </c:dLbl>
            <c:dLbl>
              <c:idx val="106"/>
              <c:layout>
                <c:manualLayout>
                  <c:x val="0.00125"/>
                  <c:y val="-0.031"/>
                </c:manualLayout>
              </c:layout>
              <c:tx>
                <c:strRef>
                  <c:f>'7. 2012 Fuel saved graph '!$F$108</c:f>
                  <c:strCache>
                    <c:ptCount val="1"/>
                    <c:pt idx="0">
                      <c:v>22%</c:v>
                    </c:pt>
                  </c:strCache>
                </c:strRef>
              </c:tx>
              <c:numFmt formatCode="General" sourceLinked="1"/>
              <c:dLblPos val="ctr"/>
              <c:showLegendKey val="0"/>
              <c:showVal val="1"/>
              <c:showBubbleSize val="0"/>
              <c:showCatName val="0"/>
              <c:showSerName val="0"/>
              <c:showPercent val="0"/>
            </c:dLbl>
            <c:dLbl>
              <c:idx val="107"/>
              <c:layout>
                <c:manualLayout>
                  <c:x val="0.00125"/>
                  <c:y val="-0.02825"/>
                </c:manualLayout>
              </c:layout>
              <c:tx>
                <c:strRef>
                  <c:f>'7. 2012 Fuel saved graph '!$F$109</c:f>
                  <c:strCache>
                    <c:ptCount val="1"/>
                    <c:pt idx="0">
                      <c:v>22%</c:v>
                    </c:pt>
                  </c:strCache>
                </c:strRef>
              </c:tx>
              <c:numFmt formatCode="General" sourceLinked="1"/>
              <c:dLblPos val="ctr"/>
              <c:showLegendKey val="0"/>
              <c:showVal val="1"/>
              <c:showBubbleSize val="0"/>
              <c:showCatName val="0"/>
              <c:showSerName val="0"/>
              <c:showPercent val="0"/>
            </c:dLbl>
            <c:dLbl>
              <c:idx val="108"/>
              <c:layout>
                <c:manualLayout>
                  <c:x val="0.00125"/>
                  <c:y val="-0.0565"/>
                </c:manualLayout>
              </c:layout>
              <c:tx>
                <c:strRef>
                  <c:f>'7. 2012 Fuel saved graph '!$F$110</c:f>
                  <c:strCache>
                    <c:ptCount val="1"/>
                    <c:pt idx="0">
                      <c:v>22%</c:v>
                    </c:pt>
                  </c:strCache>
                </c:strRef>
              </c:tx>
              <c:numFmt formatCode="General" sourceLinked="1"/>
              <c:dLblPos val="ctr"/>
              <c:showLegendKey val="0"/>
              <c:showVal val="1"/>
              <c:showBubbleSize val="0"/>
              <c:showCatName val="0"/>
              <c:showSerName val="0"/>
              <c:showPercent val="0"/>
            </c:dLbl>
            <c:dLbl>
              <c:idx val="109"/>
              <c:layout>
                <c:manualLayout>
                  <c:x val="0.00125"/>
                  <c:y val="-0.03225"/>
                </c:manualLayout>
              </c:layout>
              <c:tx>
                <c:strRef>
                  <c:f>'7. 2012 Fuel saved graph '!$F$111</c:f>
                  <c:strCache>
                    <c:ptCount val="1"/>
                    <c:pt idx="0">
                      <c:v>21%</c:v>
                    </c:pt>
                  </c:strCache>
                </c:strRef>
              </c:tx>
              <c:numFmt formatCode="General" sourceLinked="1"/>
              <c:dLblPos val="ctr"/>
              <c:showLegendKey val="0"/>
              <c:showVal val="1"/>
              <c:showBubbleSize val="0"/>
              <c:showCatName val="0"/>
              <c:showSerName val="0"/>
              <c:showPercent val="0"/>
            </c:dLbl>
            <c:dLbl>
              <c:idx val="110"/>
              <c:layout>
                <c:manualLayout>
                  <c:x val="0.00125"/>
                  <c:y val="-0.0535"/>
                </c:manualLayout>
              </c:layout>
              <c:tx>
                <c:strRef>
                  <c:f>'7. 2012 Fuel saved graph '!$F$112</c:f>
                  <c:strCache>
                    <c:ptCount val="1"/>
                    <c:pt idx="0">
                      <c:v>21%</c:v>
                    </c:pt>
                  </c:strCache>
                </c:strRef>
              </c:tx>
              <c:numFmt formatCode="General" sourceLinked="1"/>
              <c:dLblPos val="ctr"/>
              <c:showLegendKey val="0"/>
              <c:showVal val="1"/>
              <c:showBubbleSize val="0"/>
              <c:showCatName val="0"/>
              <c:showSerName val="0"/>
              <c:showPercent val="0"/>
            </c:dLbl>
            <c:dLbl>
              <c:idx val="111"/>
              <c:layout>
                <c:manualLayout>
                  <c:x val="0"/>
                  <c:y val="-0.02975"/>
                </c:manualLayout>
              </c:layout>
              <c:tx>
                <c:strRef>
                  <c:f>'7. 2012 Fuel saved graph '!$F$113</c:f>
                  <c:strCache>
                    <c:ptCount val="1"/>
                    <c:pt idx="0">
                      <c:v>21%</c:v>
                    </c:pt>
                  </c:strCache>
                </c:strRef>
              </c:tx>
              <c:numFmt formatCode="General" sourceLinked="1"/>
              <c:dLblPos val="ctr"/>
              <c:showLegendKey val="0"/>
              <c:showVal val="1"/>
              <c:showBubbleSize val="0"/>
              <c:showCatName val="0"/>
              <c:showSerName val="0"/>
              <c:showPercent val="0"/>
            </c:dLbl>
            <c:dLbl>
              <c:idx val="112"/>
              <c:layout>
                <c:manualLayout>
                  <c:x val="0.00325"/>
                  <c:y val="-0.032"/>
                </c:manualLayout>
              </c:layout>
              <c:tx>
                <c:strRef>
                  <c:f>'7. 2012 Fuel saved graph '!$F$114</c:f>
                  <c:strCache>
                    <c:ptCount val="1"/>
                    <c:pt idx="0">
                      <c:v>21%</c:v>
                    </c:pt>
                  </c:strCache>
                </c:strRef>
              </c:tx>
              <c:numFmt formatCode="General" sourceLinked="1"/>
              <c:dLblPos val="ctr"/>
              <c:showLegendKey val="0"/>
              <c:showVal val="1"/>
              <c:showBubbleSize val="0"/>
              <c:showCatName val="0"/>
              <c:showSerName val="0"/>
              <c:showPercent val="0"/>
            </c:dLbl>
            <c:dLbl>
              <c:idx val="113"/>
              <c:layout>
                <c:manualLayout>
                  <c:x val="0.00125"/>
                  <c:y val="-0.0385"/>
                </c:manualLayout>
              </c:layout>
              <c:tx>
                <c:strRef>
                  <c:f>'7. 2012 Fuel saved graph '!$F$115</c:f>
                  <c:strCache>
                    <c:ptCount val="1"/>
                    <c:pt idx="0">
                      <c:v>21%</c:v>
                    </c:pt>
                  </c:strCache>
                </c:strRef>
              </c:tx>
              <c:numFmt formatCode="General" sourceLinked="1"/>
              <c:dLblPos val="ctr"/>
              <c:showLegendKey val="0"/>
              <c:showVal val="1"/>
              <c:showBubbleSize val="0"/>
              <c:showCatName val="0"/>
              <c:showSerName val="0"/>
              <c:showPercent val="0"/>
            </c:dLbl>
            <c:dLbl>
              <c:idx val="114"/>
              <c:layout>
                <c:manualLayout>
                  <c:x val="0.00125"/>
                  <c:y val="-0.035"/>
                </c:manualLayout>
              </c:layout>
              <c:tx>
                <c:strRef>
                  <c:f>'7. 2012 Fuel saved graph '!$F$116</c:f>
                  <c:strCache>
                    <c:ptCount val="1"/>
                    <c:pt idx="0">
                      <c:v>21%</c:v>
                    </c:pt>
                  </c:strCache>
                </c:strRef>
              </c:tx>
              <c:numFmt formatCode="General" sourceLinked="1"/>
              <c:dLblPos val="ctr"/>
              <c:showLegendKey val="0"/>
              <c:showVal val="1"/>
              <c:showBubbleSize val="0"/>
              <c:showCatName val="0"/>
              <c:showSerName val="0"/>
              <c:showPercent val="0"/>
            </c:dLbl>
            <c:dLbl>
              <c:idx val="115"/>
              <c:layout>
                <c:manualLayout>
                  <c:x val="0.00125"/>
                  <c:y val="-0.02875"/>
                </c:manualLayout>
              </c:layout>
              <c:tx>
                <c:strRef>
                  <c:f>'7. 2012 Fuel saved graph '!$F$117</c:f>
                  <c:strCache>
                    <c:ptCount val="1"/>
                    <c:pt idx="0">
                      <c:v>21%</c:v>
                    </c:pt>
                  </c:strCache>
                </c:strRef>
              </c:tx>
              <c:numFmt formatCode="General" sourceLinked="1"/>
              <c:dLblPos val="ctr"/>
              <c:showLegendKey val="0"/>
              <c:showVal val="1"/>
              <c:showBubbleSize val="0"/>
              <c:showCatName val="0"/>
              <c:showSerName val="0"/>
              <c:showPercent val="0"/>
            </c:dLbl>
            <c:dLbl>
              <c:idx val="116"/>
              <c:layout>
                <c:manualLayout>
                  <c:x val="0.00125"/>
                  <c:y val="-0.0375"/>
                </c:manualLayout>
              </c:layout>
              <c:tx>
                <c:strRef>
                  <c:f>'7. 2012 Fuel saved graph '!$F$118</c:f>
                  <c:strCache>
                    <c:ptCount val="1"/>
                    <c:pt idx="0">
                      <c:v>20%</c:v>
                    </c:pt>
                  </c:strCache>
                </c:strRef>
              </c:tx>
              <c:numFmt formatCode="General" sourceLinked="1"/>
              <c:dLblPos val="ctr"/>
              <c:showLegendKey val="0"/>
              <c:showVal val="1"/>
              <c:showBubbleSize val="0"/>
              <c:showCatName val="0"/>
              <c:showSerName val="0"/>
              <c:showPercent val="0"/>
            </c:dLbl>
            <c:dLbl>
              <c:idx val="117"/>
              <c:layout>
                <c:manualLayout>
                  <c:x val="0.00125"/>
                  <c:y val="-0.0235"/>
                </c:manualLayout>
              </c:layout>
              <c:tx>
                <c:strRef>
                  <c:f>'7. 2012 Fuel saved graph '!$F$119</c:f>
                  <c:strCache>
                    <c:ptCount val="1"/>
                    <c:pt idx="0">
                      <c:v>20%</c:v>
                    </c:pt>
                  </c:strCache>
                </c:strRef>
              </c:tx>
              <c:numFmt formatCode="General" sourceLinked="1"/>
              <c:dLblPos val="ctr"/>
              <c:showLegendKey val="0"/>
              <c:showVal val="1"/>
              <c:showBubbleSize val="0"/>
              <c:showCatName val="0"/>
              <c:showSerName val="0"/>
              <c:showPercent val="0"/>
            </c:dLbl>
            <c:dLbl>
              <c:idx val="118"/>
              <c:layout>
                <c:manualLayout>
                  <c:x val="0.00125"/>
                  <c:y val="-0.0295"/>
                </c:manualLayout>
              </c:layout>
              <c:tx>
                <c:strRef>
                  <c:f>'7. 2012 Fuel saved graph '!$F$120</c:f>
                  <c:strCache>
                    <c:ptCount val="1"/>
                    <c:pt idx="0">
                      <c:v>19%</c:v>
                    </c:pt>
                  </c:strCache>
                </c:strRef>
              </c:tx>
              <c:numFmt formatCode="General" sourceLinked="1"/>
              <c:dLblPos val="ctr"/>
              <c:showLegendKey val="0"/>
              <c:showVal val="1"/>
              <c:showBubbleSize val="0"/>
              <c:showCatName val="0"/>
              <c:showSerName val="0"/>
              <c:showPercent val="0"/>
            </c:dLbl>
            <c:dLbl>
              <c:idx val="119"/>
              <c:layout>
                <c:manualLayout>
                  <c:x val="0.00125"/>
                  <c:y val="-0.0455"/>
                </c:manualLayout>
              </c:layout>
              <c:tx>
                <c:strRef>
                  <c:f>'7. 2012 Fuel saved graph '!$F$121</c:f>
                  <c:strCache>
                    <c:ptCount val="1"/>
                    <c:pt idx="0">
                      <c:v>19%</c:v>
                    </c:pt>
                  </c:strCache>
                </c:strRef>
              </c:tx>
              <c:numFmt formatCode="General" sourceLinked="1"/>
              <c:dLblPos val="ctr"/>
              <c:showLegendKey val="0"/>
              <c:showVal val="1"/>
              <c:showBubbleSize val="0"/>
              <c:showCatName val="0"/>
              <c:showSerName val="0"/>
              <c:showPercent val="0"/>
            </c:dLbl>
            <c:dLbl>
              <c:idx val="120"/>
              <c:layout>
                <c:manualLayout>
                  <c:x val="0.00125"/>
                  <c:y val="-0.03125"/>
                </c:manualLayout>
              </c:layout>
              <c:tx>
                <c:strRef>
                  <c:f>'7. 2012 Fuel saved graph '!$F$122</c:f>
                  <c:strCache>
                    <c:ptCount val="1"/>
                    <c:pt idx="0">
                      <c:v>18%</c:v>
                    </c:pt>
                  </c:strCache>
                </c:strRef>
              </c:tx>
              <c:numFmt formatCode="General" sourceLinked="1"/>
              <c:dLblPos val="ctr"/>
              <c:showLegendKey val="0"/>
              <c:showVal val="1"/>
              <c:showBubbleSize val="0"/>
              <c:showCatName val="0"/>
              <c:showSerName val="0"/>
              <c:showPercent val="0"/>
            </c:dLbl>
            <c:dLbl>
              <c:idx val="121"/>
              <c:layout>
                <c:manualLayout>
                  <c:x val="0.00125"/>
                  <c:y val="-0.0285"/>
                </c:manualLayout>
              </c:layout>
              <c:tx>
                <c:strRef>
                  <c:f>'7. 2012 Fuel saved graph '!$F$123</c:f>
                  <c:strCache>
                    <c:ptCount val="1"/>
                    <c:pt idx="0">
                      <c:v>18%</c:v>
                    </c:pt>
                  </c:strCache>
                </c:strRef>
              </c:tx>
              <c:numFmt formatCode="General" sourceLinked="1"/>
              <c:dLblPos val="ctr"/>
              <c:showLegendKey val="0"/>
              <c:showVal val="1"/>
              <c:showBubbleSize val="0"/>
              <c:showCatName val="0"/>
              <c:showSerName val="0"/>
              <c:showPercent val="0"/>
            </c:dLbl>
            <c:dLbl>
              <c:idx val="122"/>
              <c:layout>
                <c:manualLayout>
                  <c:x val="0.00125"/>
                  <c:y val="-0.024"/>
                </c:manualLayout>
              </c:layout>
              <c:tx>
                <c:strRef>
                  <c:f>'7. 2012 Fuel saved graph '!$F$124</c:f>
                  <c:strCache>
                    <c:ptCount val="1"/>
                    <c:pt idx="0">
                      <c:v>18%</c:v>
                    </c:pt>
                  </c:strCache>
                </c:strRef>
              </c:tx>
              <c:numFmt formatCode="General" sourceLinked="1"/>
              <c:dLblPos val="ctr"/>
              <c:showLegendKey val="0"/>
              <c:showVal val="1"/>
              <c:showBubbleSize val="0"/>
              <c:showCatName val="0"/>
              <c:showSerName val="0"/>
              <c:showPercent val="0"/>
            </c:dLbl>
            <c:dLbl>
              <c:idx val="123"/>
              <c:tx>
                <c:strRef>
                  <c:f>'7. 2012 Fuel saved graph '!$F$125</c:f>
                  <c:strCache>
                    <c:ptCount val="1"/>
                    <c:pt idx="0">
                      <c:v>18%</c:v>
                    </c:pt>
                  </c:strCache>
                </c:strRef>
              </c:tx>
              <c:numFmt formatCode="General" sourceLinked="1"/>
              <c:dLblPos val="ctr"/>
              <c:showLegendKey val="0"/>
              <c:showVal val="1"/>
              <c:showBubbleSize val="0"/>
              <c:showCatName val="0"/>
              <c:showSerName val="0"/>
              <c:showPercent val="0"/>
            </c:dLbl>
            <c:dLbl>
              <c:idx val="124"/>
              <c:layout>
                <c:manualLayout>
                  <c:x val="0.00125"/>
                  <c:y val="-0.02525"/>
                </c:manualLayout>
              </c:layout>
              <c:tx>
                <c:strRef>
                  <c:f>'7. 2012 Fuel saved graph '!$F$126</c:f>
                  <c:strCache>
                    <c:ptCount val="1"/>
                    <c:pt idx="0">
                      <c:v>18%</c:v>
                    </c:pt>
                  </c:strCache>
                </c:strRef>
              </c:tx>
              <c:numFmt formatCode="General" sourceLinked="1"/>
              <c:dLblPos val="ctr"/>
              <c:showLegendKey val="0"/>
              <c:showVal val="1"/>
              <c:showBubbleSize val="0"/>
              <c:showCatName val="0"/>
              <c:showSerName val="0"/>
              <c:showPercent val="0"/>
            </c:dLbl>
            <c:dLbl>
              <c:idx val="125"/>
              <c:layout>
                <c:manualLayout>
                  <c:x val="0.00125"/>
                  <c:y val="-0.02925"/>
                </c:manualLayout>
              </c:layout>
              <c:tx>
                <c:strRef>
                  <c:f>'7. 2012 Fuel saved graph '!$F$127</c:f>
                  <c:strCache>
                    <c:ptCount val="1"/>
                    <c:pt idx="0">
                      <c:v>17%</c:v>
                    </c:pt>
                  </c:strCache>
                </c:strRef>
              </c:tx>
              <c:numFmt formatCode="General" sourceLinked="1"/>
              <c:dLblPos val="ctr"/>
              <c:showLegendKey val="0"/>
              <c:showVal val="1"/>
              <c:showBubbleSize val="0"/>
              <c:showCatName val="0"/>
              <c:showSerName val="0"/>
              <c:showPercent val="0"/>
            </c:dLbl>
            <c:dLbl>
              <c:idx val="126"/>
              <c:layout>
                <c:manualLayout>
                  <c:x val="0.00125"/>
                  <c:y val="-0.0315"/>
                </c:manualLayout>
              </c:layout>
              <c:tx>
                <c:strRef>
                  <c:f>'7. 2012 Fuel saved graph '!$F$128</c:f>
                  <c:strCache>
                    <c:ptCount val="1"/>
                    <c:pt idx="0">
                      <c:v>17%</c:v>
                    </c:pt>
                  </c:strCache>
                </c:strRef>
              </c:tx>
              <c:numFmt formatCode="General" sourceLinked="1"/>
              <c:dLblPos val="ctr"/>
              <c:showLegendKey val="0"/>
              <c:showVal val="1"/>
              <c:showBubbleSize val="0"/>
              <c:showCatName val="0"/>
              <c:showSerName val="0"/>
              <c:showPercent val="0"/>
            </c:dLbl>
            <c:dLbl>
              <c:idx val="127"/>
              <c:layout>
                <c:manualLayout>
                  <c:x val="0.00125"/>
                  <c:y val="-0.0265"/>
                </c:manualLayout>
              </c:layout>
              <c:tx>
                <c:strRef>
                  <c:f>'7. 2012 Fuel saved graph '!$F$129</c:f>
                  <c:strCache>
                    <c:ptCount val="1"/>
                    <c:pt idx="0">
                      <c:v>17%</c:v>
                    </c:pt>
                  </c:strCache>
                </c:strRef>
              </c:tx>
              <c:numFmt formatCode="General" sourceLinked="1"/>
              <c:dLblPos val="ctr"/>
              <c:showLegendKey val="0"/>
              <c:showVal val="1"/>
              <c:showBubbleSize val="0"/>
              <c:showCatName val="0"/>
              <c:showSerName val="0"/>
              <c:showPercent val="0"/>
            </c:dLbl>
            <c:dLbl>
              <c:idx val="128"/>
              <c:layout>
                <c:manualLayout>
                  <c:x val="0.00125"/>
                  <c:y val="-0.0285"/>
                </c:manualLayout>
              </c:layout>
              <c:tx>
                <c:strRef>
                  <c:f>'7. 2012 Fuel saved graph '!$F$130</c:f>
                  <c:strCache>
                    <c:ptCount val="1"/>
                    <c:pt idx="0">
                      <c:v>17%</c:v>
                    </c:pt>
                  </c:strCache>
                </c:strRef>
              </c:tx>
              <c:numFmt formatCode="General" sourceLinked="1"/>
              <c:dLblPos val="ctr"/>
              <c:showLegendKey val="0"/>
              <c:showVal val="1"/>
              <c:showBubbleSize val="0"/>
              <c:showCatName val="0"/>
              <c:showSerName val="0"/>
              <c:showPercent val="0"/>
            </c:dLbl>
            <c:dLbl>
              <c:idx val="129"/>
              <c:layout>
                <c:manualLayout>
                  <c:x val="0.00125"/>
                  <c:y val="-0.024"/>
                </c:manualLayout>
              </c:layout>
              <c:tx>
                <c:strRef>
                  <c:f>'7. 2012 Fuel saved graph '!$F$131</c:f>
                  <c:strCache>
                    <c:ptCount val="1"/>
                    <c:pt idx="0">
                      <c:v>17%</c:v>
                    </c:pt>
                  </c:strCache>
                </c:strRef>
              </c:tx>
              <c:numFmt formatCode="General" sourceLinked="1"/>
              <c:dLblPos val="ctr"/>
              <c:showLegendKey val="0"/>
              <c:showVal val="1"/>
              <c:showBubbleSize val="0"/>
              <c:showCatName val="0"/>
              <c:showSerName val="0"/>
              <c:showPercent val="0"/>
            </c:dLbl>
            <c:dLbl>
              <c:idx val="130"/>
              <c:layout>
                <c:manualLayout>
                  <c:x val="0.00125"/>
                  <c:y val="-0.027"/>
                </c:manualLayout>
              </c:layout>
              <c:tx>
                <c:strRef>
                  <c:f>'7. 2012 Fuel saved graph '!$F$132</c:f>
                  <c:strCache>
                    <c:ptCount val="1"/>
                    <c:pt idx="0">
                      <c:v>16%</c:v>
                    </c:pt>
                  </c:strCache>
                </c:strRef>
              </c:tx>
              <c:numFmt formatCode="General" sourceLinked="1"/>
              <c:dLblPos val="ctr"/>
              <c:showLegendKey val="0"/>
              <c:showVal val="1"/>
              <c:showBubbleSize val="0"/>
              <c:showCatName val="0"/>
              <c:showSerName val="0"/>
              <c:showPercent val="0"/>
            </c:dLbl>
            <c:dLbl>
              <c:idx val="131"/>
              <c:layout>
                <c:manualLayout>
                  <c:x val="0.00125"/>
                  <c:y val="-0.01775"/>
                </c:manualLayout>
              </c:layout>
              <c:tx>
                <c:strRef>
                  <c:f>'7. 2012 Fuel saved graph '!$F$133</c:f>
                  <c:strCache>
                    <c:ptCount val="1"/>
                    <c:pt idx="0">
                      <c:v>16%</c:v>
                    </c:pt>
                  </c:strCache>
                </c:strRef>
              </c:tx>
              <c:numFmt formatCode="General" sourceLinked="1"/>
              <c:dLblPos val="ctr"/>
              <c:showLegendKey val="0"/>
              <c:showVal val="1"/>
              <c:showBubbleSize val="0"/>
              <c:showCatName val="0"/>
              <c:showSerName val="0"/>
              <c:showPercent val="0"/>
            </c:dLbl>
            <c:dLbl>
              <c:idx val="132"/>
              <c:layout>
                <c:manualLayout>
                  <c:x val="-0.00025"/>
                  <c:y val="-0.0325"/>
                </c:manualLayout>
              </c:layout>
              <c:tx>
                <c:strRef>
                  <c:f>'7. 2012 Fuel saved graph '!$F$134</c:f>
                  <c:strCache>
                    <c:ptCount val="1"/>
                    <c:pt idx="0">
                      <c:v>16%</c:v>
                    </c:pt>
                  </c:strCache>
                </c:strRef>
              </c:tx>
              <c:numFmt formatCode="General" sourceLinked="1"/>
              <c:dLblPos val="ctr"/>
              <c:showLegendKey val="0"/>
              <c:showVal val="1"/>
              <c:showBubbleSize val="0"/>
              <c:showCatName val="0"/>
              <c:showSerName val="0"/>
              <c:showPercent val="0"/>
            </c:dLbl>
            <c:dLbl>
              <c:idx val="133"/>
              <c:layout>
                <c:manualLayout>
                  <c:x val="0.00125"/>
                  <c:y val="-0.02075"/>
                </c:manualLayout>
              </c:layout>
              <c:tx>
                <c:strRef>
                  <c:f>'7. 2012 Fuel saved graph '!$F$135</c:f>
                  <c:strCache>
                    <c:ptCount val="1"/>
                    <c:pt idx="0">
                      <c:v>15%</c:v>
                    </c:pt>
                  </c:strCache>
                </c:strRef>
              </c:tx>
              <c:numFmt formatCode="General" sourceLinked="1"/>
              <c:dLblPos val="ctr"/>
              <c:showLegendKey val="0"/>
              <c:showVal val="1"/>
              <c:showBubbleSize val="0"/>
              <c:showCatName val="0"/>
              <c:showSerName val="0"/>
              <c:showPercent val="0"/>
            </c:dLbl>
            <c:dLbl>
              <c:idx val="134"/>
              <c:layout>
                <c:manualLayout>
                  <c:x val="0.00125"/>
                  <c:y val="-0.03325"/>
                </c:manualLayout>
              </c:layout>
              <c:tx>
                <c:strRef>
                  <c:f>'7. 2012 Fuel saved graph '!$F$136</c:f>
                  <c:strCache>
                    <c:ptCount val="1"/>
                    <c:pt idx="0">
                      <c:v>13%</c:v>
                    </c:pt>
                  </c:strCache>
                </c:strRef>
              </c:tx>
              <c:numFmt formatCode="General" sourceLinked="1"/>
              <c:dLblPos val="ctr"/>
              <c:showLegendKey val="0"/>
              <c:showVal val="1"/>
              <c:showBubbleSize val="0"/>
              <c:showCatName val="0"/>
              <c:showSerName val="0"/>
              <c:showPercent val="0"/>
            </c:dLbl>
            <c:dLbl>
              <c:idx val="135"/>
              <c:layout>
                <c:manualLayout>
                  <c:x val="0.00125"/>
                  <c:y val="-0.01825"/>
                </c:manualLayout>
              </c:layout>
              <c:tx>
                <c:strRef>
                  <c:f>'7. 2012 Fuel saved graph '!$F$137</c:f>
                  <c:strCache>
                    <c:ptCount val="1"/>
                    <c:pt idx="0">
                      <c:v>12%</c:v>
                    </c:pt>
                  </c:strCache>
                </c:strRef>
              </c:tx>
              <c:numFmt formatCode="General" sourceLinked="1"/>
              <c:dLblPos val="ctr"/>
              <c:showLegendKey val="0"/>
              <c:showVal val="1"/>
              <c:showBubbleSize val="0"/>
              <c:showCatName val="0"/>
              <c:showSerName val="0"/>
              <c:showPercent val="0"/>
            </c:dLbl>
            <c:dLbl>
              <c:idx val="136"/>
              <c:layout>
                <c:manualLayout>
                  <c:x val="0.00125"/>
                  <c:y val="-0.019"/>
                </c:manualLayout>
              </c:layout>
              <c:tx>
                <c:strRef>
                  <c:f>'7. 2012 Fuel saved graph '!$F$138</c:f>
                  <c:strCache>
                    <c:ptCount val="1"/>
                    <c:pt idx="0">
                      <c:v>10%</c:v>
                    </c:pt>
                  </c:strCache>
                </c:strRef>
              </c:tx>
              <c:numFmt formatCode="General" sourceLinked="1"/>
              <c:dLblPos val="ctr"/>
              <c:showLegendKey val="0"/>
              <c:showVal val="1"/>
              <c:showBubbleSize val="0"/>
              <c:showCatName val="0"/>
              <c:showSerName val="0"/>
              <c:showPercent val="0"/>
            </c:dLbl>
            <c:dLbl>
              <c:idx val="137"/>
              <c:layout>
                <c:manualLayout>
                  <c:x val="0.00125"/>
                  <c:y val="-0.0335"/>
                </c:manualLayout>
              </c:layout>
              <c:tx>
                <c:strRef>
                  <c:f>'7. 2012 Fuel saved graph '!$F$139</c:f>
                  <c:strCache>
                    <c:ptCount val="1"/>
                    <c:pt idx="0">
                      <c:v>10%</c:v>
                    </c:pt>
                  </c:strCache>
                </c:strRef>
              </c:tx>
              <c:numFmt formatCode="General" sourceLinked="1"/>
              <c:dLblPos val="ctr"/>
              <c:showLegendKey val="0"/>
              <c:showVal val="1"/>
              <c:showBubbleSize val="0"/>
              <c:showCatName val="0"/>
              <c:showSerName val="0"/>
              <c:showPercent val="0"/>
            </c:dLbl>
            <c:dLbl>
              <c:idx val="138"/>
              <c:layout>
                <c:manualLayout>
                  <c:x val="0.00125"/>
                  <c:y val="-0.022"/>
                </c:manualLayout>
              </c:layout>
              <c:tx>
                <c:strRef>
                  <c:f>'7. 2012 Fuel saved graph '!$F$140</c:f>
                  <c:strCache>
                    <c:ptCount val="1"/>
                    <c:pt idx="0">
                      <c:v>9%</c:v>
                    </c:pt>
                  </c:strCache>
                </c:strRef>
              </c:tx>
              <c:numFmt formatCode="General" sourceLinked="1"/>
              <c:dLblPos val="ctr"/>
              <c:showLegendKey val="0"/>
              <c:showVal val="1"/>
              <c:showBubbleSize val="0"/>
              <c:showCatName val="0"/>
              <c:showSerName val="0"/>
              <c:showPercent val="0"/>
            </c:dLbl>
            <c:dLbl>
              <c:idx val="139"/>
              <c:layout>
                <c:manualLayout>
                  <c:x val="0.00125"/>
                  <c:y val="-0.01625"/>
                </c:manualLayout>
              </c:layout>
              <c:tx>
                <c:strRef>
                  <c:f>'7. 2012 Fuel saved graph '!$F$141</c:f>
                  <c:strCache>
                    <c:ptCount val="1"/>
                    <c:pt idx="0">
                      <c:v>9%</c:v>
                    </c:pt>
                  </c:strCache>
                </c:strRef>
              </c:tx>
              <c:numFmt formatCode="General" sourceLinked="1"/>
              <c:dLblPos val="ctr"/>
              <c:showLegendKey val="0"/>
              <c:showVal val="1"/>
              <c:showBubbleSize val="0"/>
              <c:showCatName val="0"/>
              <c:showSerName val="0"/>
              <c:showPercent val="0"/>
            </c:dLbl>
            <c:dLbl>
              <c:idx val="140"/>
              <c:layout>
                <c:manualLayout>
                  <c:x val="-0.001"/>
                  <c:y val="-0.01675"/>
                </c:manualLayout>
              </c:layout>
              <c:tx>
                <c:strRef>
                  <c:f>'7. 2012 Fuel saved graph '!$F$142</c:f>
                  <c:strCache>
                    <c:ptCount val="1"/>
                    <c:pt idx="0">
                      <c:v>5%</c:v>
                    </c:pt>
                  </c:strCache>
                </c:strRef>
              </c:tx>
              <c:numFmt formatCode="General" sourceLinked="1"/>
              <c:dLblPos val="ctr"/>
              <c:showLegendKey val="0"/>
              <c:showVal val="1"/>
              <c:showBubbleSize val="0"/>
              <c:showCatName val="0"/>
              <c:showSerName val="0"/>
              <c:showPercent val="0"/>
            </c:dLbl>
            <c:dLbl>
              <c:idx val="141"/>
              <c:layout>
                <c:manualLayout>
                  <c:x val="0.00125"/>
                  <c:y val="-0.01575"/>
                </c:manualLayout>
              </c:layout>
              <c:tx>
                <c:strRef>
                  <c:f>'7. 2012 Fuel saved graph '!$F$143</c:f>
                  <c:strCache>
                    <c:ptCount val="1"/>
                    <c:pt idx="0">
                      <c:v>4%</c:v>
                    </c:pt>
                  </c:strCache>
                </c:strRef>
              </c:tx>
              <c:numFmt formatCode="General" sourceLinked="1"/>
              <c:dLblPos val="ctr"/>
              <c:showLegendKey val="0"/>
              <c:showVal val="1"/>
              <c:showBubbleSize val="0"/>
              <c:showCatName val="0"/>
              <c:showSerName val="0"/>
              <c:showPercent val="0"/>
            </c:dLbl>
            <c:dLbl>
              <c:idx val="142"/>
              <c:layout>
                <c:manualLayout>
                  <c:x val="0.00125"/>
                  <c:y val="-0.017"/>
                </c:manualLayout>
              </c:layout>
              <c:tx>
                <c:strRef>
                  <c:f>'7. 2012 Fuel saved graph '!$F$144</c:f>
                  <c:strCache>
                    <c:ptCount val="1"/>
                    <c:pt idx="0">
                      <c:v>4%</c:v>
                    </c:pt>
                  </c:strCache>
                </c:strRef>
              </c:tx>
              <c:numFmt formatCode="General" sourceLinked="1"/>
              <c:dLblPos val="ctr"/>
              <c:showLegendKey val="0"/>
              <c:showVal val="1"/>
              <c:showBubbleSize val="0"/>
              <c:showCatName val="0"/>
              <c:showSerName val="0"/>
              <c:showPercent val="0"/>
            </c:dLbl>
            <c:dLbl>
              <c:idx val="143"/>
              <c:layout>
                <c:manualLayout>
                  <c:x val="0.00275"/>
                  <c:y val="-0.016"/>
                </c:manualLayout>
              </c:layout>
              <c:tx>
                <c:strRef>
                  <c:f>'7. 2012 Fuel saved graph '!$F$145</c:f>
                  <c:strCache>
                    <c:ptCount val="1"/>
                    <c:pt idx="0">
                      <c:v>2%</c:v>
                    </c:pt>
                  </c:strCache>
                </c:strRef>
              </c:tx>
              <c:numFmt formatCode="General" sourceLinked="1"/>
              <c:dLblPos val="ctr"/>
              <c:showLegendKey val="0"/>
              <c:showVal val="1"/>
              <c:showBubbleSize val="0"/>
              <c:showCatName val="0"/>
              <c:showSerName val="0"/>
              <c:showPercent val="0"/>
            </c:dLbl>
            <c:dLbl>
              <c:idx val="144"/>
              <c:layout>
                <c:manualLayout>
                  <c:x val="0.00125"/>
                  <c:y val="-0.015"/>
                </c:manualLayout>
              </c:layout>
              <c:tx>
                <c:strRef>
                  <c:f>'7. 2012 Fuel saved graph '!$F$146</c:f>
                  <c:strCache>
                    <c:ptCount val="1"/>
                    <c:pt idx="0">
                      <c:v>2%</c:v>
                    </c:pt>
                  </c:strCache>
                </c:strRef>
              </c:tx>
              <c:numFmt formatCode="General" sourceLinked="1"/>
              <c:dLblPos val="ctr"/>
              <c:showLegendKey val="0"/>
              <c:showVal val="1"/>
              <c:showBubbleSize val="0"/>
              <c:showCatName val="0"/>
              <c:showSerName val="0"/>
              <c:showPercent val="0"/>
            </c:dLbl>
            <c:dLbl>
              <c:idx val="145"/>
              <c:layout>
                <c:manualLayout>
                  <c:x val="0.0005"/>
                  <c:y val="0.10125"/>
                </c:manualLayout>
              </c:layout>
              <c:tx>
                <c:strRef>
                  <c:f>'7. 2012 Fuel saved graph '!$F$147</c:f>
                  <c:strCache>
                    <c:ptCount val="1"/>
                    <c:pt idx="0">
                      <c:v>0%</c:v>
                    </c:pt>
                  </c:strCache>
                </c:strRef>
              </c:tx>
              <c:numFmt formatCode="General" sourceLinked="1"/>
              <c:dLblPos val="ctr"/>
              <c:showLegendKey val="0"/>
              <c:showVal val="1"/>
              <c:showBubbleSize val="0"/>
              <c:showCatName val="0"/>
              <c:showSerName val="0"/>
              <c:showPercent val="0"/>
            </c:dLbl>
            <c:dLbl>
              <c:idx val="146"/>
              <c:layout>
                <c:manualLayout>
                  <c:x val="0.00125"/>
                  <c:y val="-0.038"/>
                </c:manualLayout>
              </c:layout>
              <c:tx>
                <c:strRef>
                  <c:f>'7. 2012 Fuel saved graph '!$F$148</c:f>
                  <c:strCache>
                    <c:ptCount val="1"/>
                    <c:pt idx="0">
                      <c:v>-1%</c:v>
                    </c:pt>
                  </c:strCache>
                </c:strRef>
              </c:tx>
              <c:numFmt formatCode="General" sourceLinked="1"/>
              <c:dLblPos val="ctr"/>
              <c:showLegendKey val="0"/>
              <c:showVal val="1"/>
              <c:showBubbleSize val="0"/>
              <c:showCatName val="0"/>
              <c:showSerName val="0"/>
              <c:showPercent val="0"/>
            </c:dLbl>
            <c:dLbl>
              <c:idx val="147"/>
              <c:layout>
                <c:manualLayout>
                  <c:x val="0.00125"/>
                  <c:y val="-0.0155"/>
                </c:manualLayout>
              </c:layout>
              <c:tx>
                <c:strRef>
                  <c:f>'7. 2012 Fuel saved graph '!$F$149</c:f>
                  <c:strCache>
                    <c:ptCount val="1"/>
                    <c:pt idx="0">
                      <c:v>-4%</c:v>
                    </c:pt>
                  </c:strCache>
                </c:strRef>
              </c:tx>
              <c:numFmt formatCode="General" sourceLinked="1"/>
              <c:dLblPos val="ctr"/>
              <c:showLegendKey val="0"/>
              <c:showVal val="1"/>
              <c:showBubbleSize val="0"/>
              <c:showCatName val="0"/>
              <c:showSerName val="0"/>
              <c:showPercent val="0"/>
            </c:dLbl>
            <c:dLbl>
              <c:idx val="148"/>
              <c:layout>
                <c:manualLayout>
                  <c:x val="0.0005"/>
                  <c:y val="-0.0365"/>
                </c:manualLayout>
              </c:layout>
              <c:tx>
                <c:strRef>
                  <c:f>'7. 2012 Fuel saved graph '!$F$150</c:f>
                  <c:strCache>
                    <c:ptCount val="1"/>
                    <c:pt idx="0">
                      <c:v>-6%</c:v>
                    </c:pt>
                  </c:strCache>
                </c:strRef>
              </c:tx>
              <c:numFmt formatCode="General" sourceLinked="1"/>
              <c:dLblPos val="ctr"/>
              <c:showLegendKey val="0"/>
              <c:showVal val="1"/>
              <c:showBubbleSize val="0"/>
              <c:showCatName val="0"/>
              <c:showSerName val="0"/>
              <c:showPercent val="0"/>
            </c:dLbl>
            <c:dLbl>
              <c:idx val="149"/>
              <c:layout>
                <c:manualLayout>
                  <c:x val="0.00125"/>
                  <c:y val="-0.0175"/>
                </c:manualLayout>
              </c:layout>
              <c:tx>
                <c:strRef>
                  <c:f>'7. 2012 Fuel saved graph '!$F$151</c:f>
                  <c:strCache>
                    <c:ptCount val="1"/>
                    <c:pt idx="0">
                      <c:v>-7%</c:v>
                    </c:pt>
                  </c:strCache>
                </c:strRef>
              </c:tx>
              <c:numFmt formatCode="General" sourceLinked="1"/>
              <c:dLblPos val="ctr"/>
              <c:showLegendKey val="0"/>
              <c:showVal val="1"/>
              <c:showBubbleSize val="0"/>
              <c:showCatName val="0"/>
              <c:showSerName val="0"/>
              <c:showPercent val="0"/>
            </c:dLbl>
            <c:dLbl>
              <c:idx val="150"/>
              <c:layout>
                <c:manualLayout>
                  <c:x val="0.00125"/>
                  <c:y val="-0.031"/>
                </c:manualLayout>
              </c:layout>
              <c:tx>
                <c:strRef>
                  <c:f>'7. 2012 Fuel saved graph '!$F$152</c:f>
                  <c:strCache>
                    <c:ptCount val="1"/>
                    <c:pt idx="0">
                      <c:v>-12%</c:v>
                    </c:pt>
                  </c:strCache>
                </c:strRef>
              </c:tx>
              <c:numFmt formatCode="General" sourceLinked="1"/>
              <c:dLblPos val="ctr"/>
              <c:showLegendKey val="0"/>
              <c:showVal val="1"/>
              <c:showBubbleSize val="0"/>
              <c:showCatName val="0"/>
              <c:showSerName val="0"/>
              <c:showPercent val="0"/>
            </c:dLbl>
            <c:dLbl>
              <c:idx val="151"/>
              <c:layout>
                <c:manualLayout>
                  <c:x val="0.00125"/>
                  <c:y val="-0.01025"/>
                </c:manualLayout>
              </c:layout>
              <c:tx>
                <c:strRef>
                  <c:f>'7. 2012 Fuel saved graph '!$F$153</c:f>
                  <c:strCache>
                    <c:ptCount val="1"/>
                    <c:pt idx="0">
                      <c:v>-12%</c:v>
                    </c:pt>
                  </c:strCache>
                </c:strRef>
              </c:tx>
              <c:numFmt formatCode="General" sourceLinked="1"/>
              <c:dLblPos val="ctr"/>
              <c:showLegendKey val="0"/>
              <c:showVal val="1"/>
              <c:showBubbleSize val="0"/>
              <c:showCatName val="0"/>
              <c:showSerName val="0"/>
              <c:showPercent val="0"/>
            </c:dLbl>
            <c:dLbl>
              <c:idx val="152"/>
              <c:layout>
                <c:manualLayout>
                  <c:x val="0.0005"/>
                  <c:y val="-0.03675"/>
                </c:manualLayout>
              </c:layout>
              <c:tx>
                <c:strRef>
                  <c:f>'7. 2012 Fuel saved graph '!$F$154</c:f>
                  <c:strCache>
                    <c:ptCount val="1"/>
                    <c:pt idx="0">
                      <c:v>-14%</c:v>
                    </c:pt>
                  </c:strCache>
                </c:strRef>
              </c:tx>
              <c:numFmt formatCode="General" sourceLinked="1"/>
              <c:dLblPos val="ctr"/>
              <c:showLegendKey val="0"/>
              <c:showVal val="1"/>
              <c:showBubbleSize val="0"/>
              <c:showCatName val="0"/>
              <c:showSerName val="0"/>
              <c:showPercent val="0"/>
            </c:dLbl>
            <c:dLbl>
              <c:idx val="153"/>
              <c:layout>
                <c:manualLayout>
                  <c:x val="0.00125"/>
                  <c:y val="-0.01075"/>
                </c:manualLayout>
              </c:layout>
              <c:tx>
                <c:strRef>
                  <c:f>'7. 2012 Fuel saved graph '!$F$155</c:f>
                  <c:strCache>
                    <c:ptCount val="1"/>
                    <c:pt idx="0">
                      <c:v>-16%</c:v>
                    </c:pt>
                  </c:strCache>
                </c:strRef>
              </c:tx>
              <c:numFmt formatCode="General" sourceLinked="1"/>
              <c:dLblPos val="ctr"/>
              <c:showLegendKey val="0"/>
              <c:showVal val="1"/>
              <c:showBubbleSize val="0"/>
              <c:showCatName val="0"/>
              <c:showSerName val="0"/>
              <c:showPercent val="0"/>
            </c:dLbl>
            <c:dLbl>
              <c:idx val="154"/>
              <c:layout>
                <c:manualLayout>
                  <c:x val="-0.00125"/>
                  <c:y val="-0.02825"/>
                </c:manualLayout>
              </c:layout>
              <c:tx>
                <c:strRef>
                  <c:f>'7. 2012 Fuel saved graph '!$F$156</c:f>
                  <c:strCache>
                    <c:ptCount val="1"/>
                    <c:pt idx="0">
                      <c:v>-21%</c:v>
                    </c:pt>
                  </c:strCache>
                </c:strRef>
              </c:tx>
              <c:numFmt formatCode="General" sourceLinked="1"/>
              <c:dLblPos val="ct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'7. 2012 Fuel saved graph '!$A$2:$A$156</c:f>
              <c:strCache/>
            </c:strRef>
          </c:cat>
          <c:val>
            <c:numRef>
              <c:f>'7. 2012 Fuel saved graph '!$C$2:$C$156</c:f>
              <c:numCache/>
            </c:numRef>
          </c:val>
        </c:ser>
        <c:overlap val="100"/>
        <c:axId val="20642597"/>
        <c:axId val="51565646"/>
      </c:barChart>
      <c:lineChart>
        <c:grouping val="standard"/>
        <c:varyColors val="0"/>
        <c:ser>
          <c:idx val="2"/>
          <c:order val="2"/>
          <c:tx>
            <c:strRef>
              <c:f>'7. 2012 Fuel saved graph '!$D$1</c:f>
              <c:strCache>
                <c:ptCount val="1"/>
                <c:pt idx="0">
                  <c:v>MPG</c:v>
                </c:pt>
              </c:strCache>
            </c:strRef>
          </c:tx>
          <c:spPr>
            <a:ln>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ln>
            </c:spPr>
          </c:marker>
          <c:dLbls>
            <c:numFmt formatCode="General" sourceLinked="1"/>
            <c:showLegendKey val="0"/>
            <c:showVal val="0"/>
            <c:showBubbleSize val="0"/>
            <c:showCatName val="0"/>
            <c:showSerName val="0"/>
            <c:showLeaderLines val="1"/>
            <c:showPercent val="0"/>
          </c:dLbls>
          <c:cat>
            <c:strRef>
              <c:f>'7. 2012 Fuel saved graph '!$A$2:$A$156</c:f>
              <c:strCache/>
            </c:strRef>
          </c:cat>
          <c:val>
            <c:numRef>
              <c:f>'7. 2012 Fuel saved graph '!$D$2:$D$156</c:f>
              <c:numCache/>
            </c:numRef>
          </c:val>
          <c:smooth val="0"/>
        </c:ser>
        <c:marker val="1"/>
        <c:axId val="61437631"/>
        <c:axId val="16067768"/>
      </c:lineChart>
      <c:catAx>
        <c:axId val="20642597"/>
        <c:scaling>
          <c:orientation val="minMax"/>
        </c:scaling>
        <c:axPos val="b"/>
        <c:title>
          <c:tx>
            <c:rich>
              <a:bodyPr vert="horz" rot="0" anchor="ctr"/>
              <a:lstStyle/>
              <a:p>
                <a:pPr algn="ctr">
                  <a:defRPr/>
                </a:pPr>
                <a:r>
                  <a:rPr lang="en-US" cap="none" u="none" baseline="0">
                    <a:solidFill>
                      <a:schemeClr val="tx1"/>
                    </a:solidFill>
                  </a:rPr>
                  <a:t>District/Bus Type/Bus Number</a:t>
                </a:r>
              </a:p>
            </c:rich>
          </c:tx>
          <c:layout/>
          <c:overlay val="0"/>
          <c:spPr>
            <a:noFill/>
            <a:ln>
              <a:noFill/>
            </a:ln>
          </c:spPr>
        </c:title>
        <c:delete val="0"/>
        <c:numFmt formatCode="General" sourceLinked="1"/>
        <c:majorTickMark val="out"/>
        <c:minorTickMark val="none"/>
        <c:tickLblPos val="low"/>
        <c:txPr>
          <a:bodyPr vert="horz" rot="5400000"/>
          <a:lstStyle/>
          <a:p>
            <a:pPr>
              <a:defRPr lang="en-US" cap="none" u="none" baseline="0">
                <a:solidFill>
                  <a:schemeClr val="tx1"/>
                </a:solidFill>
                <a:latin typeface="+mn-lt"/>
                <a:ea typeface="+mn-cs"/>
                <a:cs typeface="+mn-cs"/>
              </a:defRPr>
            </a:pPr>
          </a:p>
        </c:txPr>
        <c:crossAx val="51565646"/>
        <c:crosses val="autoZero"/>
        <c:auto val="1"/>
        <c:lblOffset val="100"/>
        <c:noMultiLvlLbl val="0"/>
      </c:catAx>
      <c:valAx>
        <c:axId val="51565646"/>
        <c:scaling>
          <c:orientation val="minMax"/>
          <c:max val="7000"/>
          <c:min val="-500"/>
        </c:scaling>
        <c:axPos val="l"/>
        <c:title>
          <c:tx>
            <c:rich>
              <a:bodyPr vert="horz" rot="-5400000" anchor="ctr"/>
              <a:lstStyle/>
              <a:p>
                <a:pPr algn="ctr">
                  <a:defRPr/>
                </a:pPr>
                <a:r>
                  <a:rPr lang="en-US" cap="none" u="none" baseline="0">
                    <a:solidFill>
                      <a:schemeClr val="tx1"/>
                    </a:solidFill>
                  </a:rPr>
                  <a:t>Gallons of Fuel</a:t>
                </a:r>
              </a:p>
            </c:rich>
          </c:tx>
          <c:layout/>
          <c:overlay val="0"/>
          <c:spPr>
            <a:noFill/>
            <a:ln>
              <a:noFill/>
            </a:ln>
          </c:spPr>
        </c:title>
        <c:majorGridlines>
          <c:spPr>
            <a:ln>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c:spPr>
        </c:majorGridlines>
        <c:delete val="0"/>
        <c:numFmt formatCode="_(* #,##0_);_(* \(#,##0\);_(* &quot;-&quot;??_);_(@_)" sourceLinked="1"/>
        <c:majorTickMark val="out"/>
        <c:minorTickMark val="none"/>
        <c:tickLblPos val="nextTo"/>
        <c:crossAx val="20642597"/>
        <c:crosses val="autoZero"/>
        <c:crossBetween val="between"/>
        <c:dispUnits/>
      </c:valAx>
      <c:catAx>
        <c:axId val="61437631"/>
        <c:scaling>
          <c:orientation val="minMax"/>
        </c:scaling>
        <c:axPos val="b"/>
        <c:delete val="1"/>
        <c:majorTickMark val="out"/>
        <c:minorTickMark val="none"/>
        <c:tickLblPos val="nextTo"/>
        <c:crossAx val="16067768"/>
        <c:crosses val="autoZero"/>
        <c:auto val="1"/>
        <c:lblOffset val="100"/>
        <c:noMultiLvlLbl val="0"/>
      </c:catAx>
      <c:valAx>
        <c:axId val="16067768"/>
        <c:scaling>
          <c:orientation val="minMax"/>
          <c:max val="14"/>
          <c:min val="1"/>
        </c:scaling>
        <c:axPos val="l"/>
        <c:title>
          <c:tx>
            <c:rich>
              <a:bodyPr vert="horz" rot="-5400000" anchor="ctr"/>
              <a:lstStyle/>
              <a:p>
                <a:pPr algn="ctr">
                  <a:defRPr/>
                </a:pPr>
                <a:r>
                  <a:rPr lang="en-US" cap="none" u="none" baseline="0">
                    <a:solidFill>
                      <a:schemeClr val="tx1"/>
                    </a:solidFill>
                  </a:rPr>
                  <a:t>Average Hybrid MPG</a:t>
                </a:r>
              </a:p>
            </c:rich>
          </c:tx>
          <c:layout/>
          <c:overlay val="0"/>
          <c:spPr>
            <a:noFill/>
            <a:ln>
              <a:noFill/>
            </a:ln>
          </c:spPr>
        </c:title>
        <c:delete val="0"/>
        <c:numFmt formatCode="0.0" sourceLinked="0"/>
        <c:majorTickMark val="out"/>
        <c:minorTickMark val="none"/>
        <c:tickLblPos val="nextTo"/>
        <c:crossAx val="61437631"/>
        <c:crosses val="max"/>
        <c:crossBetween val="between"/>
        <c:dispUnits/>
        <c:majorUnit val="1"/>
        <c:minorUnit val="0.5"/>
      </c:valAx>
    </c:plotArea>
    <c:legend>
      <c:legendPos val="r"/>
      <c:layout>
        <c:manualLayout>
          <c:xMode val="edge"/>
          <c:yMode val="edge"/>
          <c:x val="0.173"/>
          <c:y val="0.006"/>
          <c:w val="0.07225"/>
          <c:h val="0.11975"/>
        </c:manualLayout>
      </c:layout>
      <c:overlay val="0"/>
    </c:legend>
    <c:plotVisOnly val="1"/>
    <c:dispBlanksAs val="gap"/>
    <c:showDLblsOverMax val="0"/>
  </c:chart>
  <c:spPr>
    <a:solidFill>
      <a:schemeClr val="bg1"/>
    </a:solidFill>
    <a:ln w="25400" cap="flat" cmpd="sng">
      <a:solidFill>
        <a:schemeClr val="accent3"/>
      </a:solidFill>
      <a:prstDash val="solid"/>
    </a:ln>
  </c:spPr>
  <c:txPr>
    <a:bodyPr vert="horz" rot="0"/>
    <a:lstStyle/>
    <a:p>
      <a:pPr>
        <a:defRPr lang="en-US" cap="none" u="none" baseline="0">
          <a:solidFill>
            <a:schemeClr val="tx1"/>
          </a:solidFill>
          <a:latin typeface="+mn-lt"/>
          <a:ea typeface="+mn-cs"/>
          <a:cs typeface="+mn-cs"/>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solidFill>
                  <a:schemeClr val="accent2">
                    <a:lumMod val="75000"/>
                  </a:schemeClr>
                </a:solidFill>
              </a:rPr>
              <a:t>KY Hybrid School Bus Project</a:t>
            </a:r>
            <a:r>
              <a:rPr lang="en-US" cap="none" u="none" baseline="0">
                <a:solidFill>
                  <a:schemeClr val="accent2">
                    <a:lumMod val="75000"/>
                  </a:schemeClr>
                </a:solidFill>
              </a:rPr>
              <a:t>
Average Hybrid MPG by District</a:t>
            </a:r>
            <a:r>
              <a:rPr lang="en-US" cap="none" u="none" baseline="0">
                <a:solidFill>
                  <a:schemeClr val="accent2">
                    <a:lumMod val="75000"/>
                  </a:schemeClr>
                </a:solidFill>
              </a:rPr>
              <a:t>
2011 v. 2012</a:t>
            </a:r>
            <a:r>
              <a:rPr lang="en-US" cap="none" u="none" baseline="0">
                <a:solidFill>
                  <a:schemeClr val="tx1"/>
                </a:solidFill>
              </a:rPr>
              <a:t>
</a:t>
            </a:r>
            <a:r>
              <a:rPr lang="en-US" cap="none" u="none" baseline="0">
                <a:solidFill>
                  <a:schemeClr val="tx1"/>
                </a:solidFill>
              </a:rPr>
              <a:t>
</a:t>
            </a:r>
          </a:p>
        </c:rich>
      </c:tx>
      <c:layout>
        <c:manualLayout>
          <c:xMode val="edge"/>
          <c:yMode val="edge"/>
          <c:x val="0.29625"/>
          <c:y val="0"/>
        </c:manualLayout>
      </c:layout>
      <c:overlay val="0"/>
      <c:spPr>
        <a:noFill/>
        <a:ln>
          <a:noFill/>
        </a:ln>
      </c:spPr>
    </c:title>
    <c:plotArea>
      <c:layout>
        <c:manualLayout>
          <c:layoutTarget val="inner"/>
          <c:xMode val="edge"/>
          <c:yMode val="edge"/>
          <c:x val="0.1245"/>
          <c:y val="0.19"/>
          <c:w val="0.7705"/>
          <c:h val="0.47075"/>
        </c:manualLayout>
      </c:layout>
      <c:lineChart>
        <c:grouping val="standard"/>
        <c:varyColors val="0"/>
        <c:ser>
          <c:idx val="0"/>
          <c:order val="0"/>
          <c:tx>
            <c:strRef>
              <c:f>'10. MPG by District'!$L$35</c:f>
              <c:strCache>
                <c:ptCount val="1"/>
                <c:pt idx="0">
                  <c:v>2011 MPG</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'10. MPG by District'!$K$36:$K$70</c:f>
              <c:strCache/>
            </c:strRef>
          </c:cat>
          <c:val>
            <c:numRef>
              <c:f>'10. MPG by District'!$L$36:$L$69</c:f>
              <c:numCache/>
            </c:numRef>
          </c:val>
          <c:smooth val="0"/>
        </c:ser>
        <c:ser>
          <c:idx val="1"/>
          <c:order val="1"/>
          <c:tx>
            <c:strRef>
              <c:f>'10. MPG by District'!$M$35</c:f>
              <c:strCache>
                <c:ptCount val="1"/>
                <c:pt idx="0">
                  <c:v>2012 MPG</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635"/>
              </a:solidFill>
              <a:ln>
                <a:solidFill>
                  <a:schemeClr val="accent1"/>
                </a:solidFill>
              </a:ln>
            </c:spPr>
          </c:marker>
          <c:dLbls>
            <c:numFmt formatCode="General" sourceLinked="1"/>
            <c:showLegendKey val="0"/>
            <c:showVal val="0"/>
            <c:showBubbleSize val="0"/>
            <c:showCatName val="0"/>
            <c:showSerName val="0"/>
            <c:showLeaderLines val="1"/>
            <c:showPercent val="0"/>
          </c:dLbls>
          <c:cat>
            <c:strRef>
              <c:f>'10. MPG by District'!$K$36:$K$70</c:f>
              <c:strCache/>
            </c:strRef>
          </c:cat>
          <c:val>
            <c:numRef>
              <c:f>'10. MPG by District'!$M$36:$M$70</c:f>
              <c:numCache/>
            </c:numRef>
          </c:val>
          <c:smooth val="0"/>
        </c:ser>
        <c:marker val="1"/>
        <c:axId val="10392185"/>
        <c:axId val="26420802"/>
      </c:lineChart>
      <c:catAx>
        <c:axId val="10392185"/>
        <c:scaling>
          <c:orientation val="minMax"/>
        </c:scaling>
        <c:axPos val="b"/>
        <c:title>
          <c:tx>
            <c:rich>
              <a:bodyPr vert="horz" rot="0" anchor="ctr"/>
              <a:lstStyle/>
              <a:p>
                <a:pPr algn="ctr">
                  <a:defRPr/>
                </a:pPr>
                <a:r>
                  <a:rPr lang="en-US" cap="none" u="none" baseline="0">
                    <a:solidFill>
                      <a:schemeClr val="tx1"/>
                    </a:solidFill>
                  </a:rPr>
                  <a:t>School  District</a:t>
                </a:r>
              </a:p>
            </c:rich>
          </c:tx>
          <c:layout>
            <c:manualLayout>
              <c:xMode val="edge"/>
              <c:yMode val="edge"/>
              <c:x val="0.39525"/>
              <c:y val="0.94975"/>
            </c:manualLayout>
          </c:layout>
          <c:overlay val="0"/>
          <c:spPr>
            <a:noFill/>
            <a:ln>
              <a:noFill/>
            </a:ln>
          </c:spPr>
        </c:title>
        <c:delete val="0"/>
        <c:numFmt formatCode="General" sourceLinked="1"/>
        <c:majorTickMark val="out"/>
        <c:minorTickMark val="none"/>
        <c:tickLblPos val="nextTo"/>
        <c:crossAx val="26420802"/>
        <c:crosses val="autoZero"/>
        <c:auto val="1"/>
        <c:lblOffset val="100"/>
        <c:noMultiLvlLbl val="0"/>
      </c:catAx>
      <c:valAx>
        <c:axId val="26420802"/>
        <c:scaling>
          <c:orientation val="minMax"/>
          <c:min val="6"/>
        </c:scaling>
        <c:axPos val="l"/>
        <c:title>
          <c:tx>
            <c:rich>
              <a:bodyPr vert="horz" rot="-5400000" anchor="ctr"/>
              <a:lstStyle/>
              <a:p>
                <a:pPr algn="ctr">
                  <a:defRPr/>
                </a:pPr>
                <a:r>
                  <a:rPr lang="en-US" cap="none" sz="1200" b="1" u="none" baseline="0">
                    <a:solidFill>
                      <a:schemeClr val="tx1"/>
                    </a:solidFill>
                    <a:latin typeface="+mn-lt"/>
                    <a:ea typeface="+mn-cs"/>
                    <a:cs typeface="+mn-cs"/>
                  </a:rPr>
                  <a:t>Miles per Gallon</a:t>
                </a:r>
              </a:p>
            </c:rich>
          </c:tx>
          <c:layout>
            <c:manualLayout>
              <c:xMode val="edge"/>
              <c:yMode val="edge"/>
              <c:x val="0.03175"/>
              <c:y val="0.3155"/>
            </c:manualLayout>
          </c:layout>
          <c:overlay val="0"/>
          <c:spPr>
            <a:noFill/>
            <a:ln>
              <a:noFill/>
            </a:ln>
          </c:spPr>
        </c:title>
        <c:majorGridlines/>
        <c:delete val="0"/>
        <c:numFmt formatCode="_(* #,##0.0_);_(* \(#,##0.0\);_(* &quot;-&quot;??_);_(@_)" sourceLinked="1"/>
        <c:majorTickMark val="none"/>
        <c:minorTickMark val="none"/>
        <c:tickLblPos val="nextTo"/>
        <c:crossAx val="10392185"/>
        <c:crosses val="autoZero"/>
        <c:crossBetween val="between"/>
        <c:dispUnits/>
        <c:majorUnit val="0.5"/>
      </c:valAx>
    </c:plotArea>
    <c:legend>
      <c:legendPos val="r"/>
      <c:layout>
        <c:manualLayout>
          <c:xMode val="edge"/>
          <c:yMode val="edge"/>
          <c:x val="0.7815"/>
          <c:y val="0.03625"/>
          <c:w val="0.127"/>
          <c:h val="0.1245"/>
        </c:manualLayout>
      </c:layout>
      <c:overlay val="0"/>
    </c:legend>
    <c:plotVisOnly val="1"/>
    <c:dispBlanksAs val="gap"/>
    <c:showDLblsOverMax val="0"/>
  </c:chart>
  <c:spPr>
    <a:solidFill>
      <a:schemeClr val="bg1"/>
    </a:solidFill>
    <a:ln w="25400" cap="flat" cmpd="sng">
      <a:solidFill>
        <a:schemeClr val="accent2"/>
      </a:solidFill>
      <a:prstDash val="solid"/>
    </a:ln>
  </c:spPr>
  <c:txPr>
    <a:bodyPr vert="horz" rot="0"/>
    <a:lstStyle/>
    <a:p>
      <a:pPr>
        <a:defRPr lang="en-US" cap="none" u="none" baseline="0">
          <a:solidFill>
            <a:schemeClr val="tx1"/>
          </a:solidFill>
          <a:latin typeface="+mn-lt"/>
          <a:ea typeface="+mn-cs"/>
          <a:cs typeface="+mn-cs"/>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[0]8. 2011 v 2012 Fuel with Filter!PivotTable1</c:name>
  </c:pivotSource>
  <c:chart>
    <c:autoTitleDeleted val="0"/>
    <c:title>
      <c:tx>
        <c:rich>
          <a:bodyPr vert="horz" rot="0" anchor="ctr"/>
          <a:lstStyle/>
          <a:p>
            <a:pPr algn="ctr">
              <a:defRPr/>
            </a:pPr>
            <a:r>
              <a:rPr lang="en-US" cap="none" u="none" baseline="0">
                <a:solidFill>
                  <a:schemeClr val="accent4">
                    <a:lumMod val="75000"/>
                  </a:schemeClr>
                </a:solidFill>
              </a:rPr>
              <a:t>KY Hybrid School Bus Project</a:t>
            </a:r>
            <a:r>
              <a:rPr lang="en-US" cap="none" u="none" baseline="0">
                <a:solidFill>
                  <a:schemeClr val="accent4">
                    <a:lumMod val="75000"/>
                  </a:schemeClr>
                </a:solidFill>
              </a:rPr>
              <a:t>
Fuel Saved by Bus</a:t>
            </a:r>
            <a:r>
              <a:rPr lang="en-US" cap="none" u="none" baseline="0">
                <a:solidFill>
                  <a:schemeClr val="accent4">
                    <a:lumMod val="75000"/>
                  </a:schemeClr>
                </a:solidFill>
              </a:rPr>
              <a:t>
2011 v. 2012</a:t>
            </a:r>
          </a:p>
        </c:rich>
      </c:tx>
      <c:layout/>
      <c:overlay val="0"/>
      <c:spPr>
        <a:noFill/>
        <a:ln>
          <a:noFill/>
        </a:ln>
      </c:spPr>
    </c:title>
    <c:plotArea>
      <c:layout/>
      <c:barChart>
        <c:barDir val="col"/>
        <c:grouping val="clustered"/>
        <c:varyColors val="0"/>
        <c:ser>
          <c:idx val="0"/>
          <c:order val="0"/>
          <c:tx>
            <c:strRef>
              <c:f>'8. 2011 v 2012 Fuel with Filter'!$I$1</c:f>
              <c:strCache>
                <c:ptCount val="1"/>
                <c:pt idx="0">
                  <c:v>Fuel Saved 2011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 2011 v 2012 Fuel with Filter'!$H$2:$H$157</c:f>
              <c:strCache>
                <c:ptCount val="155"/>
                <c:pt idx="0">
                  <c:v>Jefferson TB #1148</c:v>
                </c:pt>
                <c:pt idx="1">
                  <c:v>Jefferson TB #1146</c:v>
                </c:pt>
                <c:pt idx="2">
                  <c:v>Jefferson TB #1143</c:v>
                </c:pt>
                <c:pt idx="3">
                  <c:v>Jefferson TB #1139</c:v>
                </c:pt>
                <c:pt idx="4">
                  <c:v>Jefferson TB #1138</c:v>
                </c:pt>
                <c:pt idx="5">
                  <c:v>LaRue TB #133</c:v>
                </c:pt>
                <c:pt idx="6">
                  <c:v>Pike TB #397</c:v>
                </c:pt>
                <c:pt idx="7">
                  <c:v>Jefferson TB #1145</c:v>
                </c:pt>
                <c:pt idx="8">
                  <c:v>Jefferson TB #1137</c:v>
                </c:pt>
                <c:pt idx="9">
                  <c:v>BreathittTB #1</c:v>
                </c:pt>
                <c:pt idx="10">
                  <c:v>Jefferson TB #1151</c:v>
                </c:pt>
                <c:pt idx="11">
                  <c:v>Jefferson TB #1152</c:v>
                </c:pt>
                <c:pt idx="12">
                  <c:v>Jefferson TB #1141</c:v>
                </c:pt>
                <c:pt idx="13">
                  <c:v>Jefferson TB #1140</c:v>
                </c:pt>
                <c:pt idx="14">
                  <c:v>BreathittTB #30</c:v>
                </c:pt>
                <c:pt idx="15">
                  <c:v>Pike TB #398</c:v>
                </c:pt>
                <c:pt idx="16">
                  <c:v>Mercer IC #112</c:v>
                </c:pt>
                <c:pt idx="17">
                  <c:v>Mercer IC #111</c:v>
                </c:pt>
                <c:pt idx="18">
                  <c:v>Jefferson TB #1142</c:v>
                </c:pt>
                <c:pt idx="19">
                  <c:v>Kenton TB #89</c:v>
                </c:pt>
                <c:pt idx="20">
                  <c:v>Pike TB #437</c:v>
                </c:pt>
                <c:pt idx="21">
                  <c:v>Pike TB #401</c:v>
                </c:pt>
                <c:pt idx="22">
                  <c:v>Jefferson TB #1147</c:v>
                </c:pt>
                <c:pt idx="23">
                  <c:v>Jefferson TB #1149</c:v>
                </c:pt>
                <c:pt idx="24">
                  <c:v>Pike TB #428</c:v>
                </c:pt>
                <c:pt idx="25">
                  <c:v>Jefferson TB #1144</c:v>
                </c:pt>
                <c:pt idx="26">
                  <c:v>Madison TB #109</c:v>
                </c:pt>
                <c:pt idx="27">
                  <c:v>Campbell TB #53</c:v>
                </c:pt>
                <c:pt idx="28">
                  <c:v>Pike TB #419</c:v>
                </c:pt>
                <c:pt idx="29">
                  <c:v>Pike TB #408</c:v>
                </c:pt>
                <c:pt idx="30">
                  <c:v>Whitley TB #105</c:v>
                </c:pt>
                <c:pt idx="31">
                  <c:v>Pike TB #396</c:v>
                </c:pt>
                <c:pt idx="32">
                  <c:v>Jefferson TB #1150</c:v>
                </c:pt>
                <c:pt idx="33">
                  <c:v>Pike TB #400</c:v>
                </c:pt>
                <c:pt idx="34">
                  <c:v>Madison TB #110</c:v>
                </c:pt>
                <c:pt idx="35">
                  <c:v>Simpson TB #910</c:v>
                </c:pt>
                <c:pt idx="36">
                  <c:v>Jefferson IC #1132</c:v>
                </c:pt>
                <c:pt idx="37">
                  <c:v>Bath IC #1166</c:v>
                </c:pt>
                <c:pt idx="38">
                  <c:v>Franklin County TB #147</c:v>
                </c:pt>
                <c:pt idx="39">
                  <c:v>Pike TB #417</c:v>
                </c:pt>
                <c:pt idx="40">
                  <c:v>Pike TB #412</c:v>
                </c:pt>
                <c:pt idx="41">
                  <c:v>LaRue TB #134</c:v>
                </c:pt>
                <c:pt idx="42">
                  <c:v>Jefferson IC #1125</c:v>
                </c:pt>
                <c:pt idx="43">
                  <c:v>LaRue TB #136</c:v>
                </c:pt>
                <c:pt idx="44">
                  <c:v>Bardstown Independent IC #6</c:v>
                </c:pt>
                <c:pt idx="45">
                  <c:v>Jefferson IC #1121</c:v>
                </c:pt>
                <c:pt idx="46">
                  <c:v>Jefferson IC #1134</c:v>
                </c:pt>
                <c:pt idx="47">
                  <c:v>Kenton TB #91</c:v>
                </c:pt>
                <c:pt idx="48">
                  <c:v>LaRue TB #135</c:v>
                </c:pt>
                <c:pt idx="49">
                  <c:v>Pike TB #427</c:v>
                </c:pt>
                <c:pt idx="50">
                  <c:v>Jefferson IC #1122</c:v>
                </c:pt>
                <c:pt idx="51">
                  <c:v>BreathittTB #1060</c:v>
                </c:pt>
                <c:pt idx="52">
                  <c:v>Jefferson IC #1128</c:v>
                </c:pt>
                <c:pt idx="53">
                  <c:v>Kenton TB #90</c:v>
                </c:pt>
                <c:pt idx="54">
                  <c:v>Pike TB #413</c:v>
                </c:pt>
                <c:pt idx="55">
                  <c:v>Pike TB #418</c:v>
                </c:pt>
                <c:pt idx="56">
                  <c:v>Jefferson IC #1133</c:v>
                </c:pt>
                <c:pt idx="57">
                  <c:v>Jefferson IC #1129</c:v>
                </c:pt>
                <c:pt idx="58">
                  <c:v>Pike TB #430</c:v>
                </c:pt>
                <c:pt idx="59">
                  <c:v>Jefferson IC #1130</c:v>
                </c:pt>
                <c:pt idx="60">
                  <c:v>Pike TB #438</c:v>
                </c:pt>
                <c:pt idx="61">
                  <c:v>Martin TB #1001</c:v>
                </c:pt>
                <c:pt idx="62">
                  <c:v>Jefferson IC #1124</c:v>
                </c:pt>
                <c:pt idx="63">
                  <c:v>Pike TB #407</c:v>
                </c:pt>
                <c:pt idx="64">
                  <c:v>Jefferson IC #1136</c:v>
                </c:pt>
                <c:pt idx="65">
                  <c:v>Jefferson IC #1127</c:v>
                </c:pt>
                <c:pt idx="66">
                  <c:v>Boone TB #295</c:v>
                </c:pt>
                <c:pt idx="67">
                  <c:v>Pike TB #433</c:v>
                </c:pt>
                <c:pt idx="68">
                  <c:v>Pike TB #425</c:v>
                </c:pt>
                <c:pt idx="69">
                  <c:v>Pike TB #416</c:v>
                </c:pt>
                <c:pt idx="70">
                  <c:v>BreathittTB #60</c:v>
                </c:pt>
                <c:pt idx="71">
                  <c:v>BreathittTB #18</c:v>
                </c:pt>
                <c:pt idx="72">
                  <c:v>Pike TB #432</c:v>
                </c:pt>
                <c:pt idx="73">
                  <c:v>Pike TB #414</c:v>
                </c:pt>
                <c:pt idx="74">
                  <c:v>Boone TB #294</c:v>
                </c:pt>
                <c:pt idx="75">
                  <c:v>Kenton TB #92</c:v>
                </c:pt>
                <c:pt idx="76">
                  <c:v>Jefferson IC #1123</c:v>
                </c:pt>
                <c:pt idx="77">
                  <c:v>Jefferson IC #1126</c:v>
                </c:pt>
                <c:pt idx="78">
                  <c:v>Jefferson IC #1135</c:v>
                </c:pt>
                <c:pt idx="79">
                  <c:v>Kenton TB #94</c:v>
                </c:pt>
                <c:pt idx="80">
                  <c:v>Barren IC #1</c:v>
                </c:pt>
                <c:pt idx="81">
                  <c:v>Pike TB #421</c:v>
                </c:pt>
                <c:pt idx="82">
                  <c:v>Pike TB #399</c:v>
                </c:pt>
                <c:pt idx="83">
                  <c:v>BreathittTB #1018</c:v>
                </c:pt>
                <c:pt idx="84">
                  <c:v>Pike TB #409</c:v>
                </c:pt>
                <c:pt idx="85">
                  <c:v>Jefferson IC #1131</c:v>
                </c:pt>
                <c:pt idx="86">
                  <c:v>Todd TB #310</c:v>
                </c:pt>
                <c:pt idx="87">
                  <c:v>Pike TB #429</c:v>
                </c:pt>
                <c:pt idx="88">
                  <c:v>Pike TB #422</c:v>
                </c:pt>
                <c:pt idx="89">
                  <c:v>Allen -TB #21</c:v>
                </c:pt>
                <c:pt idx="90">
                  <c:v>Pike TB #410</c:v>
                </c:pt>
                <c:pt idx="91">
                  <c:v>Pike TB #420</c:v>
                </c:pt>
                <c:pt idx="92">
                  <c:v>Madison TB #108</c:v>
                </c:pt>
                <c:pt idx="93">
                  <c:v>Trigg TB #10</c:v>
                </c:pt>
                <c:pt idx="94">
                  <c:v>Pike TB #431</c:v>
                </c:pt>
                <c:pt idx="95">
                  <c:v>BreathittTB #61</c:v>
                </c:pt>
                <c:pt idx="96">
                  <c:v>Pike TB #435</c:v>
                </c:pt>
                <c:pt idx="97">
                  <c:v>Corbin IndependentTB #67</c:v>
                </c:pt>
                <c:pt idx="98">
                  <c:v>Pike TB #411</c:v>
                </c:pt>
                <c:pt idx="99">
                  <c:v>Hart IC #64</c:v>
                </c:pt>
                <c:pt idx="100">
                  <c:v>Pike TB #424</c:v>
                </c:pt>
                <c:pt idx="101">
                  <c:v>Pike TB #436</c:v>
                </c:pt>
                <c:pt idx="102">
                  <c:v>Pike TB #426</c:v>
                </c:pt>
                <c:pt idx="103">
                  <c:v>Madison TB #111</c:v>
                </c:pt>
                <c:pt idx="104">
                  <c:v>Frankfort Independent TB #3</c:v>
                </c:pt>
                <c:pt idx="105">
                  <c:v>Crittenden County IC #111</c:v>
                </c:pt>
                <c:pt idx="106">
                  <c:v>Warren TB #1102</c:v>
                </c:pt>
                <c:pt idx="107">
                  <c:v>Pike TB #415</c:v>
                </c:pt>
                <c:pt idx="108">
                  <c:v>BreathittTB #1061</c:v>
                </c:pt>
                <c:pt idx="109">
                  <c:v>Burgin IC #2211</c:v>
                </c:pt>
                <c:pt idx="110">
                  <c:v>Pike TB #434</c:v>
                </c:pt>
                <c:pt idx="111">
                  <c:v>Warren TB #1104</c:v>
                </c:pt>
                <c:pt idx="112">
                  <c:v>Warren TB #1103</c:v>
                </c:pt>
                <c:pt idx="113">
                  <c:v>Warren TB #1101</c:v>
                </c:pt>
                <c:pt idx="114">
                  <c:v>Marion TB #104</c:v>
                </c:pt>
                <c:pt idx="115">
                  <c:v>Williamstown IndependentTB #32</c:v>
                </c:pt>
                <c:pt idx="116">
                  <c:v>McCreary IC #12</c:v>
                </c:pt>
                <c:pt idx="117">
                  <c:v>Williamstown IndependentTB #30</c:v>
                </c:pt>
                <c:pt idx="118">
                  <c:v>Harlan Independent IC #11</c:v>
                </c:pt>
                <c:pt idx="119">
                  <c:v>Caldwell TB #1184</c:v>
                </c:pt>
                <c:pt idx="120">
                  <c:v>Covington Independent TB #21</c:v>
                </c:pt>
                <c:pt idx="121">
                  <c:v>Madison TB #112</c:v>
                </c:pt>
                <c:pt idx="122">
                  <c:v>Jefferson TB #1219</c:v>
                </c:pt>
                <c:pt idx="123">
                  <c:v>Jefferson TB #1216</c:v>
                </c:pt>
                <c:pt idx="124">
                  <c:v>Jefferson TB #1232</c:v>
                </c:pt>
                <c:pt idx="125">
                  <c:v>Jefferson TB #1228</c:v>
                </c:pt>
                <c:pt idx="126">
                  <c:v>Bullitt IC #1290</c:v>
                </c:pt>
                <c:pt idx="127">
                  <c:v>Bullitt IC #1259</c:v>
                </c:pt>
                <c:pt idx="128">
                  <c:v>BreathittTB #1333</c:v>
                </c:pt>
                <c:pt idx="129">
                  <c:v>Montgomery IC #2011</c:v>
                </c:pt>
                <c:pt idx="130">
                  <c:v>Jefferson TB #1230</c:v>
                </c:pt>
                <c:pt idx="131">
                  <c:v>Jefferson TB #1221</c:v>
                </c:pt>
                <c:pt idx="132">
                  <c:v>BreathittTB #1336</c:v>
                </c:pt>
                <c:pt idx="133">
                  <c:v>Jefferson TB #1229</c:v>
                </c:pt>
                <c:pt idx="134">
                  <c:v>Bath IC #1268</c:v>
                </c:pt>
                <c:pt idx="135">
                  <c:v>Madison TB #113</c:v>
                </c:pt>
                <c:pt idx="136">
                  <c:v>Jefferson TB #1215</c:v>
                </c:pt>
                <c:pt idx="137">
                  <c:v>Jefferson TB #1231</c:v>
                </c:pt>
                <c:pt idx="138">
                  <c:v>Jefferson TB #1227</c:v>
                </c:pt>
                <c:pt idx="139">
                  <c:v>Meade TB #230</c:v>
                </c:pt>
                <c:pt idx="140">
                  <c:v>Bath IC #1269</c:v>
                </c:pt>
                <c:pt idx="141">
                  <c:v>Jefferson TB #1217</c:v>
                </c:pt>
                <c:pt idx="142">
                  <c:v>BreathittTB #1321</c:v>
                </c:pt>
                <c:pt idx="143">
                  <c:v>Jefferson TB #1218</c:v>
                </c:pt>
                <c:pt idx="144">
                  <c:v>BreathittTB #1324</c:v>
                </c:pt>
                <c:pt idx="145">
                  <c:v>Jefferson TB #1220</c:v>
                </c:pt>
                <c:pt idx="146">
                  <c:v>Garrard TB #912</c:v>
                </c:pt>
                <c:pt idx="147">
                  <c:v>Jefferson TB #1222</c:v>
                </c:pt>
                <c:pt idx="148">
                  <c:v>Jefferson TB #1225</c:v>
                </c:pt>
                <c:pt idx="149">
                  <c:v>Bullitt IC #1289</c:v>
                </c:pt>
                <c:pt idx="150">
                  <c:v>Jefferson TB #1226</c:v>
                </c:pt>
                <c:pt idx="151">
                  <c:v>Bullitt IC #1248</c:v>
                </c:pt>
                <c:pt idx="152">
                  <c:v>Bullitt IC #1212</c:v>
                </c:pt>
                <c:pt idx="153">
                  <c:v>Jefferson TB #1223</c:v>
                </c:pt>
                <c:pt idx="154">
                  <c:v>Jefferson TB #1224</c:v>
                </c:pt>
              </c:strCache>
            </c:strRef>
          </c:cat>
          <c:val>
            <c:numRef>
              <c:f>'8. 2011 v 2012 Fuel with Filter'!$I$2:$I$157</c:f>
              <c:numCache>
                <c:formatCode>_(* #,##0_);_(* \(#,##0\);_(* "-"??_);_(@_)</c:formatCode>
                <c:ptCount val="155"/>
                <c:pt idx="0">
                  <c:v>1935.9727805695143</c:v>
                </c:pt>
                <c:pt idx="1">
                  <c:v>1686.3679899497488</c:v>
                </c:pt>
                <c:pt idx="2">
                  <c:v>1614.5561139028482</c:v>
                </c:pt>
                <c:pt idx="3">
                  <c:v>1500.3913400335005</c:v>
                </c:pt>
                <c:pt idx="4">
                  <c:v>1355.407822445562</c:v>
                </c:pt>
                <c:pt idx="5">
                  <c:v>1309.5983333333334</c:v>
                </c:pt>
                <c:pt idx="6">
                  <c:v>1294.4638095238092</c:v>
                </c:pt>
                <c:pt idx="7">
                  <c:v>1244.0836850921273</c:v>
                </c:pt>
                <c:pt idx="8">
                  <c:v>1229.9340536013406</c:v>
                </c:pt>
                <c:pt idx="9">
                  <c:v>1211.3252559726957</c:v>
                </c:pt>
                <c:pt idx="10">
                  <c:v>1150.0691457286437</c:v>
                </c:pt>
                <c:pt idx="11">
                  <c:v>1140.8795812395308</c:v>
                </c:pt>
                <c:pt idx="12">
                  <c:v>982.5341206030157</c:v>
                </c:pt>
                <c:pt idx="13">
                  <c:v>971.4949581239532</c:v>
                </c:pt>
                <c:pt idx="14">
                  <c:v>944.966206896552</c:v>
                </c:pt>
                <c:pt idx="15">
                  <c:v>933.7988888888888</c:v>
                </c:pt>
                <c:pt idx="16">
                  <c:v>854.6363636363635</c:v>
                </c:pt>
                <c:pt idx="17">
                  <c:v>833.9381818181819</c:v>
                </c:pt>
                <c:pt idx="18">
                  <c:v>830.2429648241205</c:v>
                </c:pt>
                <c:pt idx="19">
                  <c:v>829.7399999999998</c:v>
                </c:pt>
                <c:pt idx="20">
                  <c:v>814.8355555555556</c:v>
                </c:pt>
                <c:pt idx="21">
                  <c:v>757.4541269841266</c:v>
                </c:pt>
                <c:pt idx="22">
                  <c:v>753.5420603015076</c:v>
                </c:pt>
                <c:pt idx="23">
                  <c:v>738.5934338358459</c:v>
                </c:pt>
                <c:pt idx="24">
                  <c:v>711.936507936508</c:v>
                </c:pt>
                <c:pt idx="25">
                  <c:v>690.5256448911223</c:v>
                </c:pt>
                <c:pt idx="26">
                  <c:v>647.002033898305</c:v>
                </c:pt>
                <c:pt idx="27">
                  <c:v>639.3139344262297</c:v>
                </c:pt>
                <c:pt idx="28">
                  <c:v>633.541746031746</c:v>
                </c:pt>
                <c:pt idx="29">
                  <c:v>624.1111111111111</c:v>
                </c:pt>
                <c:pt idx="30">
                  <c:v>588.2142857142858</c:v>
                </c:pt>
                <c:pt idx="31">
                  <c:v>580.4801587301588</c:v>
                </c:pt>
                <c:pt idx="32">
                  <c:v>576.0668174204355</c:v>
                </c:pt>
                <c:pt idx="33">
                  <c:v>573.948412698413</c:v>
                </c:pt>
                <c:pt idx="34">
                  <c:v>560.0735593220338</c:v>
                </c:pt>
                <c:pt idx="35">
                  <c:v>552.4652173913041</c:v>
                </c:pt>
                <c:pt idx="36">
                  <c:v>540.4941373534339</c:v>
                </c:pt>
                <c:pt idx="37">
                  <c:v>483.1736507936512</c:v>
                </c:pt>
                <c:pt idx="38">
                  <c:v>476.7634868421055</c:v>
                </c:pt>
                <c:pt idx="39">
                  <c:v>466.031746031746</c:v>
                </c:pt>
                <c:pt idx="40">
                  <c:v>452.6458730158731</c:v>
                </c:pt>
                <c:pt idx="41">
                  <c:v>452.50333333333333</c:v>
                </c:pt>
                <c:pt idx="42">
                  <c:v>440.5012562814072</c:v>
                </c:pt>
                <c:pt idx="43">
                  <c:v>429.94500000000005</c:v>
                </c:pt>
                <c:pt idx="44">
                  <c:v>422.9047619047619</c:v>
                </c:pt>
                <c:pt idx="45">
                  <c:v>409.13777219430494</c:v>
                </c:pt>
                <c:pt idx="46">
                  <c:v>395.20938023450594</c:v>
                </c:pt>
                <c:pt idx="47">
                  <c:v>374.4665624999998</c:v>
                </c:pt>
                <c:pt idx="48">
                  <c:v>373.23</c:v>
                </c:pt>
                <c:pt idx="49">
                  <c:v>367.4603174603176</c:v>
                </c:pt>
                <c:pt idx="50">
                  <c:v>361.14596314907874</c:v>
                </c:pt>
                <c:pt idx="51">
                  <c:v>358.9677419354838</c:v>
                </c:pt>
                <c:pt idx="52">
                  <c:v>350.8957286432162</c:v>
                </c:pt>
                <c:pt idx="53">
                  <c:v>350.0965625000001</c:v>
                </c:pt>
                <c:pt idx="54">
                  <c:v>335.3809523809525</c:v>
                </c:pt>
                <c:pt idx="55">
                  <c:v>329.3809523809524</c:v>
                </c:pt>
                <c:pt idx="56">
                  <c:v>329.10971524288107</c:v>
                </c:pt>
                <c:pt idx="57">
                  <c:v>324.1024120603016</c:v>
                </c:pt>
                <c:pt idx="58">
                  <c:v>321.34920634920627</c:v>
                </c:pt>
                <c:pt idx="59">
                  <c:v>320.98013400335014</c:v>
                </c:pt>
                <c:pt idx="60">
                  <c:v>309.66666666666674</c:v>
                </c:pt>
                <c:pt idx="61">
                  <c:v>307.2342857142862</c:v>
                </c:pt>
                <c:pt idx="62">
                  <c:v>297.0854271356784</c:v>
                </c:pt>
                <c:pt idx="63">
                  <c:v>283.4292063492063</c:v>
                </c:pt>
                <c:pt idx="64">
                  <c:v>281.8641373534339</c:v>
                </c:pt>
                <c:pt idx="65">
                  <c:v>280.65159128978223</c:v>
                </c:pt>
                <c:pt idx="66">
                  <c:v>279.40206349206346</c:v>
                </c:pt>
                <c:pt idx="67">
                  <c:v>272.20698412698414</c:v>
                </c:pt>
                <c:pt idx="68">
                  <c:v>268.22142857142853</c:v>
                </c:pt>
                <c:pt idx="69">
                  <c:v>267.7301587301588</c:v>
                </c:pt>
                <c:pt idx="70">
                  <c:v>267.6852941176471</c:v>
                </c:pt>
                <c:pt idx="71">
                  <c:v>267.45494880546073</c:v>
                </c:pt>
                <c:pt idx="72">
                  <c:v>265.2222222222223</c:v>
                </c:pt>
                <c:pt idx="73">
                  <c:v>260.69603174603174</c:v>
                </c:pt>
                <c:pt idx="74">
                  <c:v>260.68809523809534</c:v>
                </c:pt>
                <c:pt idx="75">
                  <c:v>249.60500000000002</c:v>
                </c:pt>
                <c:pt idx="76">
                  <c:v>243.43886097152426</c:v>
                </c:pt>
                <c:pt idx="77">
                  <c:v>231.4931155778894</c:v>
                </c:pt>
                <c:pt idx="78">
                  <c:v>227.3285427135678</c:v>
                </c:pt>
                <c:pt idx="79">
                  <c:v>218.89937499999996</c:v>
                </c:pt>
                <c:pt idx="80">
                  <c:v>218.71126984126988</c:v>
                </c:pt>
                <c:pt idx="81">
                  <c:v>214.1492063492064</c:v>
                </c:pt>
                <c:pt idx="82">
                  <c:v>211.26412698412696</c:v>
                </c:pt>
                <c:pt idx="83">
                  <c:v>200.21419354838707</c:v>
                </c:pt>
                <c:pt idx="84">
                  <c:v>191.28952380952387</c:v>
                </c:pt>
                <c:pt idx="85">
                  <c:v>187.18174204355103</c:v>
                </c:pt>
                <c:pt idx="86">
                  <c:v>173.32205128205123</c:v>
                </c:pt>
                <c:pt idx="87">
                  <c:v>167.4920634920635</c:v>
                </c:pt>
                <c:pt idx="88">
                  <c:v>161.8953968253968</c:v>
                </c:pt>
                <c:pt idx="89">
                  <c:v>157.8585714285714</c:v>
                </c:pt>
                <c:pt idx="90">
                  <c:v>156.73492063492063</c:v>
                </c:pt>
                <c:pt idx="91">
                  <c:v>155.51952380952383</c:v>
                </c:pt>
                <c:pt idx="92">
                  <c:v>147.14389830508475</c:v>
                </c:pt>
                <c:pt idx="93">
                  <c:v>144.1942857142858</c:v>
                </c:pt>
                <c:pt idx="94">
                  <c:v>143.64984126984132</c:v>
                </c:pt>
                <c:pt idx="95">
                  <c:v>139.90000000000003</c:v>
                </c:pt>
                <c:pt idx="96">
                  <c:v>134.73015873015873</c:v>
                </c:pt>
                <c:pt idx="97">
                  <c:v>129.94603174603185</c:v>
                </c:pt>
                <c:pt idx="98">
                  <c:v>124.44555555555553</c:v>
                </c:pt>
                <c:pt idx="99">
                  <c:v>122.88785714285717</c:v>
                </c:pt>
                <c:pt idx="100">
                  <c:v>121.77777777777783</c:v>
                </c:pt>
                <c:pt idx="101">
                  <c:v>115.63730158730152</c:v>
                </c:pt>
                <c:pt idx="102">
                  <c:v>108.3650793650794</c:v>
                </c:pt>
                <c:pt idx="103">
                  <c:v>107.92254237288137</c:v>
                </c:pt>
                <c:pt idx="104">
                  <c:v>99.8610169491526</c:v>
                </c:pt>
                <c:pt idx="105">
                  <c:v>66.63285714285712</c:v>
                </c:pt>
                <c:pt idx="106">
                  <c:v>65.46030303030307</c:v>
                </c:pt>
                <c:pt idx="107">
                  <c:v>55.15650793650795</c:v>
                </c:pt>
                <c:pt idx="108">
                  <c:v>46.51538461538462</c:v>
                </c:pt>
                <c:pt idx="109">
                  <c:v>44.40866666666659</c:v>
                </c:pt>
                <c:pt idx="110">
                  <c:v>38.69047619047615</c:v>
                </c:pt>
                <c:pt idx="111">
                  <c:v>25.852222222222224</c:v>
                </c:pt>
                <c:pt idx="112">
                  <c:v>22.761739130434762</c:v>
                </c:pt>
                <c:pt idx="113">
                  <c:v>21.037027027027023</c:v>
                </c:pt>
                <c:pt idx="114">
                  <c:v>19.715000000000032</c:v>
                </c:pt>
                <c:pt idx="115">
                  <c:v>6.6564705882352655</c:v>
                </c:pt>
                <c:pt idx="116">
                  <c:v>-4.2595238095238415</c:v>
                </c:pt>
                <c:pt idx="117">
                  <c:v>-27.724117647058847</c:v>
                </c:pt>
                <c:pt idx="118">
                  <c:v>-68.44444444444446</c:v>
                </c:pt>
                <c:pt idx="119">
                  <c:v>-151.88781609195405</c:v>
                </c:pt>
                <c:pt idx="120">
                  <c:v>-177.3608695652174</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numCache>
            </c:numRef>
          </c:val>
        </c:ser>
        <c:ser>
          <c:idx val="1"/>
          <c:order val="1"/>
          <c:tx>
            <c:strRef>
              <c:f>'8. 2011 v 2012 Fuel with Filter'!$J$1</c:f>
              <c:strCache>
                <c:ptCount val="1"/>
                <c:pt idx="0">
                  <c:v>Fuel Saved 2012</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'8. 2011 v 2012 Fuel with Filter'!$H$2:$H$157</c:f>
              <c:strCache>
                <c:ptCount val="155"/>
                <c:pt idx="0">
                  <c:v>Jefferson TB #1148</c:v>
                </c:pt>
                <c:pt idx="1">
                  <c:v>Jefferson TB #1146</c:v>
                </c:pt>
                <c:pt idx="2">
                  <c:v>Jefferson TB #1143</c:v>
                </c:pt>
                <c:pt idx="3">
                  <c:v>Jefferson TB #1139</c:v>
                </c:pt>
                <c:pt idx="4">
                  <c:v>Jefferson TB #1138</c:v>
                </c:pt>
                <c:pt idx="5">
                  <c:v>LaRue TB #133</c:v>
                </c:pt>
                <c:pt idx="6">
                  <c:v>Pike TB #397</c:v>
                </c:pt>
                <c:pt idx="7">
                  <c:v>Jefferson TB #1145</c:v>
                </c:pt>
                <c:pt idx="8">
                  <c:v>Jefferson TB #1137</c:v>
                </c:pt>
                <c:pt idx="9">
                  <c:v>BreathittTB #1</c:v>
                </c:pt>
                <c:pt idx="10">
                  <c:v>Jefferson TB #1151</c:v>
                </c:pt>
                <c:pt idx="11">
                  <c:v>Jefferson TB #1152</c:v>
                </c:pt>
                <c:pt idx="12">
                  <c:v>Jefferson TB #1141</c:v>
                </c:pt>
                <c:pt idx="13">
                  <c:v>Jefferson TB #1140</c:v>
                </c:pt>
                <c:pt idx="14">
                  <c:v>BreathittTB #30</c:v>
                </c:pt>
                <c:pt idx="15">
                  <c:v>Pike TB #398</c:v>
                </c:pt>
                <c:pt idx="16">
                  <c:v>Mercer IC #112</c:v>
                </c:pt>
                <c:pt idx="17">
                  <c:v>Mercer IC #111</c:v>
                </c:pt>
                <c:pt idx="18">
                  <c:v>Jefferson TB #1142</c:v>
                </c:pt>
                <c:pt idx="19">
                  <c:v>Kenton TB #89</c:v>
                </c:pt>
                <c:pt idx="20">
                  <c:v>Pike TB #437</c:v>
                </c:pt>
                <c:pt idx="21">
                  <c:v>Pike TB #401</c:v>
                </c:pt>
                <c:pt idx="22">
                  <c:v>Jefferson TB #1147</c:v>
                </c:pt>
                <c:pt idx="23">
                  <c:v>Jefferson TB #1149</c:v>
                </c:pt>
                <c:pt idx="24">
                  <c:v>Pike TB #428</c:v>
                </c:pt>
                <c:pt idx="25">
                  <c:v>Jefferson TB #1144</c:v>
                </c:pt>
                <c:pt idx="26">
                  <c:v>Madison TB #109</c:v>
                </c:pt>
                <c:pt idx="27">
                  <c:v>Campbell TB #53</c:v>
                </c:pt>
                <c:pt idx="28">
                  <c:v>Pike TB #419</c:v>
                </c:pt>
                <c:pt idx="29">
                  <c:v>Pike TB #408</c:v>
                </c:pt>
                <c:pt idx="30">
                  <c:v>Whitley TB #105</c:v>
                </c:pt>
                <c:pt idx="31">
                  <c:v>Pike TB #396</c:v>
                </c:pt>
                <c:pt idx="32">
                  <c:v>Jefferson TB #1150</c:v>
                </c:pt>
                <c:pt idx="33">
                  <c:v>Pike TB #400</c:v>
                </c:pt>
                <c:pt idx="34">
                  <c:v>Madison TB #110</c:v>
                </c:pt>
                <c:pt idx="35">
                  <c:v>Simpson TB #910</c:v>
                </c:pt>
                <c:pt idx="36">
                  <c:v>Jefferson IC #1132</c:v>
                </c:pt>
                <c:pt idx="37">
                  <c:v>Bath IC #1166</c:v>
                </c:pt>
                <c:pt idx="38">
                  <c:v>Franklin County TB #147</c:v>
                </c:pt>
                <c:pt idx="39">
                  <c:v>Pike TB #417</c:v>
                </c:pt>
                <c:pt idx="40">
                  <c:v>Pike TB #412</c:v>
                </c:pt>
                <c:pt idx="41">
                  <c:v>LaRue TB #134</c:v>
                </c:pt>
                <c:pt idx="42">
                  <c:v>Jefferson IC #1125</c:v>
                </c:pt>
                <c:pt idx="43">
                  <c:v>LaRue TB #136</c:v>
                </c:pt>
                <c:pt idx="44">
                  <c:v>Bardstown Independent IC #6</c:v>
                </c:pt>
                <c:pt idx="45">
                  <c:v>Jefferson IC #1121</c:v>
                </c:pt>
                <c:pt idx="46">
                  <c:v>Jefferson IC #1134</c:v>
                </c:pt>
                <c:pt idx="47">
                  <c:v>Kenton TB #91</c:v>
                </c:pt>
                <c:pt idx="48">
                  <c:v>LaRue TB #135</c:v>
                </c:pt>
                <c:pt idx="49">
                  <c:v>Pike TB #427</c:v>
                </c:pt>
                <c:pt idx="50">
                  <c:v>Jefferson IC #1122</c:v>
                </c:pt>
                <c:pt idx="51">
                  <c:v>BreathittTB #1060</c:v>
                </c:pt>
                <c:pt idx="52">
                  <c:v>Jefferson IC #1128</c:v>
                </c:pt>
                <c:pt idx="53">
                  <c:v>Kenton TB #90</c:v>
                </c:pt>
                <c:pt idx="54">
                  <c:v>Pike TB #413</c:v>
                </c:pt>
                <c:pt idx="55">
                  <c:v>Pike TB #418</c:v>
                </c:pt>
                <c:pt idx="56">
                  <c:v>Jefferson IC #1133</c:v>
                </c:pt>
                <c:pt idx="57">
                  <c:v>Jefferson IC #1129</c:v>
                </c:pt>
                <c:pt idx="58">
                  <c:v>Pike TB #430</c:v>
                </c:pt>
                <c:pt idx="59">
                  <c:v>Jefferson IC #1130</c:v>
                </c:pt>
                <c:pt idx="60">
                  <c:v>Pike TB #438</c:v>
                </c:pt>
                <c:pt idx="61">
                  <c:v>Martin TB #1001</c:v>
                </c:pt>
                <c:pt idx="62">
                  <c:v>Jefferson IC #1124</c:v>
                </c:pt>
                <c:pt idx="63">
                  <c:v>Pike TB #407</c:v>
                </c:pt>
                <c:pt idx="64">
                  <c:v>Jefferson IC #1136</c:v>
                </c:pt>
                <c:pt idx="65">
                  <c:v>Jefferson IC #1127</c:v>
                </c:pt>
                <c:pt idx="66">
                  <c:v>Boone TB #295</c:v>
                </c:pt>
                <c:pt idx="67">
                  <c:v>Pike TB #433</c:v>
                </c:pt>
                <c:pt idx="68">
                  <c:v>Pike TB #425</c:v>
                </c:pt>
                <c:pt idx="69">
                  <c:v>Pike TB #416</c:v>
                </c:pt>
                <c:pt idx="70">
                  <c:v>BreathittTB #60</c:v>
                </c:pt>
                <c:pt idx="71">
                  <c:v>BreathittTB #18</c:v>
                </c:pt>
                <c:pt idx="72">
                  <c:v>Pike TB #432</c:v>
                </c:pt>
                <c:pt idx="73">
                  <c:v>Pike TB #414</c:v>
                </c:pt>
                <c:pt idx="74">
                  <c:v>Boone TB #294</c:v>
                </c:pt>
                <c:pt idx="75">
                  <c:v>Kenton TB #92</c:v>
                </c:pt>
                <c:pt idx="76">
                  <c:v>Jefferson IC #1123</c:v>
                </c:pt>
                <c:pt idx="77">
                  <c:v>Jefferson IC #1126</c:v>
                </c:pt>
                <c:pt idx="78">
                  <c:v>Jefferson IC #1135</c:v>
                </c:pt>
                <c:pt idx="79">
                  <c:v>Kenton TB #94</c:v>
                </c:pt>
                <c:pt idx="80">
                  <c:v>Barren IC #1</c:v>
                </c:pt>
                <c:pt idx="81">
                  <c:v>Pike TB #421</c:v>
                </c:pt>
                <c:pt idx="82">
                  <c:v>Pike TB #399</c:v>
                </c:pt>
                <c:pt idx="83">
                  <c:v>BreathittTB #1018</c:v>
                </c:pt>
                <c:pt idx="84">
                  <c:v>Pike TB #409</c:v>
                </c:pt>
                <c:pt idx="85">
                  <c:v>Jefferson IC #1131</c:v>
                </c:pt>
                <c:pt idx="86">
                  <c:v>Todd TB #310</c:v>
                </c:pt>
                <c:pt idx="87">
                  <c:v>Pike TB #429</c:v>
                </c:pt>
                <c:pt idx="88">
                  <c:v>Pike TB #422</c:v>
                </c:pt>
                <c:pt idx="89">
                  <c:v>Allen -TB #21</c:v>
                </c:pt>
                <c:pt idx="90">
                  <c:v>Pike TB #410</c:v>
                </c:pt>
                <c:pt idx="91">
                  <c:v>Pike TB #420</c:v>
                </c:pt>
                <c:pt idx="92">
                  <c:v>Madison TB #108</c:v>
                </c:pt>
                <c:pt idx="93">
                  <c:v>Trigg TB #10</c:v>
                </c:pt>
                <c:pt idx="94">
                  <c:v>Pike TB #431</c:v>
                </c:pt>
                <c:pt idx="95">
                  <c:v>BreathittTB #61</c:v>
                </c:pt>
                <c:pt idx="96">
                  <c:v>Pike TB #435</c:v>
                </c:pt>
                <c:pt idx="97">
                  <c:v>Corbin IndependentTB #67</c:v>
                </c:pt>
                <c:pt idx="98">
                  <c:v>Pike TB #411</c:v>
                </c:pt>
                <c:pt idx="99">
                  <c:v>Hart IC #64</c:v>
                </c:pt>
                <c:pt idx="100">
                  <c:v>Pike TB #424</c:v>
                </c:pt>
                <c:pt idx="101">
                  <c:v>Pike TB #436</c:v>
                </c:pt>
                <c:pt idx="102">
                  <c:v>Pike TB #426</c:v>
                </c:pt>
                <c:pt idx="103">
                  <c:v>Madison TB #111</c:v>
                </c:pt>
                <c:pt idx="104">
                  <c:v>Frankfort Independent TB #3</c:v>
                </c:pt>
                <c:pt idx="105">
                  <c:v>Crittenden County IC #111</c:v>
                </c:pt>
                <c:pt idx="106">
                  <c:v>Warren TB #1102</c:v>
                </c:pt>
                <c:pt idx="107">
                  <c:v>Pike TB #415</c:v>
                </c:pt>
                <c:pt idx="108">
                  <c:v>BreathittTB #1061</c:v>
                </c:pt>
                <c:pt idx="109">
                  <c:v>Burgin IC #2211</c:v>
                </c:pt>
                <c:pt idx="110">
                  <c:v>Pike TB #434</c:v>
                </c:pt>
                <c:pt idx="111">
                  <c:v>Warren TB #1104</c:v>
                </c:pt>
                <c:pt idx="112">
                  <c:v>Warren TB #1103</c:v>
                </c:pt>
                <c:pt idx="113">
                  <c:v>Warren TB #1101</c:v>
                </c:pt>
                <c:pt idx="114">
                  <c:v>Marion TB #104</c:v>
                </c:pt>
                <c:pt idx="115">
                  <c:v>Williamstown IndependentTB #32</c:v>
                </c:pt>
                <c:pt idx="116">
                  <c:v>McCreary IC #12</c:v>
                </c:pt>
                <c:pt idx="117">
                  <c:v>Williamstown IndependentTB #30</c:v>
                </c:pt>
                <c:pt idx="118">
                  <c:v>Harlan Independent IC #11</c:v>
                </c:pt>
                <c:pt idx="119">
                  <c:v>Caldwell TB #1184</c:v>
                </c:pt>
                <c:pt idx="120">
                  <c:v>Covington Independent TB #21</c:v>
                </c:pt>
                <c:pt idx="121">
                  <c:v>Madison TB #112</c:v>
                </c:pt>
                <c:pt idx="122">
                  <c:v>Jefferson TB #1219</c:v>
                </c:pt>
                <c:pt idx="123">
                  <c:v>Jefferson TB #1216</c:v>
                </c:pt>
                <c:pt idx="124">
                  <c:v>Jefferson TB #1232</c:v>
                </c:pt>
                <c:pt idx="125">
                  <c:v>Jefferson TB #1228</c:v>
                </c:pt>
                <c:pt idx="126">
                  <c:v>Bullitt IC #1290</c:v>
                </c:pt>
                <c:pt idx="127">
                  <c:v>Bullitt IC #1259</c:v>
                </c:pt>
                <c:pt idx="128">
                  <c:v>BreathittTB #1333</c:v>
                </c:pt>
                <c:pt idx="129">
                  <c:v>Montgomery IC #2011</c:v>
                </c:pt>
                <c:pt idx="130">
                  <c:v>Jefferson TB #1230</c:v>
                </c:pt>
                <c:pt idx="131">
                  <c:v>Jefferson TB #1221</c:v>
                </c:pt>
                <c:pt idx="132">
                  <c:v>BreathittTB #1336</c:v>
                </c:pt>
                <c:pt idx="133">
                  <c:v>Jefferson TB #1229</c:v>
                </c:pt>
                <c:pt idx="134">
                  <c:v>Bath IC #1268</c:v>
                </c:pt>
                <c:pt idx="135">
                  <c:v>Madison TB #113</c:v>
                </c:pt>
                <c:pt idx="136">
                  <c:v>Jefferson TB #1215</c:v>
                </c:pt>
                <c:pt idx="137">
                  <c:v>Jefferson TB #1231</c:v>
                </c:pt>
                <c:pt idx="138">
                  <c:v>Jefferson TB #1227</c:v>
                </c:pt>
                <c:pt idx="139">
                  <c:v>Meade TB #230</c:v>
                </c:pt>
                <c:pt idx="140">
                  <c:v>Bath IC #1269</c:v>
                </c:pt>
                <c:pt idx="141">
                  <c:v>Jefferson TB #1217</c:v>
                </c:pt>
                <c:pt idx="142">
                  <c:v>BreathittTB #1321</c:v>
                </c:pt>
                <c:pt idx="143">
                  <c:v>Jefferson TB #1218</c:v>
                </c:pt>
                <c:pt idx="144">
                  <c:v>BreathittTB #1324</c:v>
                </c:pt>
                <c:pt idx="145">
                  <c:v>Jefferson TB #1220</c:v>
                </c:pt>
                <c:pt idx="146">
                  <c:v>Garrard TB #912</c:v>
                </c:pt>
                <c:pt idx="147">
                  <c:v>Jefferson TB #1222</c:v>
                </c:pt>
                <c:pt idx="148">
                  <c:v>Jefferson TB #1225</c:v>
                </c:pt>
                <c:pt idx="149">
                  <c:v>Bullitt IC #1289</c:v>
                </c:pt>
                <c:pt idx="150">
                  <c:v>Jefferson TB #1226</c:v>
                </c:pt>
                <c:pt idx="151">
                  <c:v>Bullitt IC #1248</c:v>
                </c:pt>
                <c:pt idx="152">
                  <c:v>Bullitt IC #1212</c:v>
                </c:pt>
                <c:pt idx="153">
                  <c:v>Jefferson TB #1223</c:v>
                </c:pt>
                <c:pt idx="154">
                  <c:v>Jefferson TB #1224</c:v>
                </c:pt>
              </c:strCache>
            </c:strRef>
          </c:cat>
          <c:val>
            <c:numRef>
              <c:f>'8. 2011 v 2012 Fuel with Filter'!$J$2:$J$157</c:f>
              <c:numCache>
                <c:formatCode>_(* #,##0_);_(* \(#,##0\);_(* "-"??_);_(@_)</c:formatCode>
                <c:ptCount val="155"/>
                <c:pt idx="0">
                  <c:v>1373.0563819095478</c:v>
                </c:pt>
                <c:pt idx="1">
                  <c:v>779.5686767169177</c:v>
                </c:pt>
                <c:pt idx="2">
                  <c:v>697.4715577889451</c:v>
                </c:pt>
                <c:pt idx="3">
                  <c:v>384.5929983249582</c:v>
                </c:pt>
                <c:pt idx="4">
                  <c:v>728.9804020100505</c:v>
                </c:pt>
                <c:pt idx="5">
                  <c:v>575.3949999999998</c:v>
                </c:pt>
                <c:pt idx="6">
                  <c:v>1360.3088888888888</c:v>
                </c:pt>
                <c:pt idx="7">
                  <c:v>406.16604690117265</c:v>
                </c:pt>
                <c:pt idx="8">
                  <c:v>663.560737018425</c:v>
                </c:pt>
                <c:pt idx="9">
                  <c:v>1354.0790443686005</c:v>
                </c:pt>
                <c:pt idx="10">
                  <c:v>763.3410385259633</c:v>
                </c:pt>
                <c:pt idx="11">
                  <c:v>710.8476549413735</c:v>
                </c:pt>
                <c:pt idx="12">
                  <c:v>606.9216750418766</c:v>
                </c:pt>
                <c:pt idx="13">
                  <c:v>706.7767504187602</c:v>
                </c:pt>
                <c:pt idx="14">
                  <c:v>700.5206896551724</c:v>
                </c:pt>
                <c:pt idx="15">
                  <c:v>730.839523809524</c:v>
                </c:pt>
                <c:pt idx="16">
                  <c:v>397.41454545454553</c:v>
                </c:pt>
                <c:pt idx="17">
                  <c:v>1114.909090909091</c:v>
                </c:pt>
                <c:pt idx="18">
                  <c:v>516.6771356783918</c:v>
                </c:pt>
                <c:pt idx="19">
                  <c:v>591.3281249999995</c:v>
                </c:pt>
                <c:pt idx="20">
                  <c:v>1347.906031746032</c:v>
                </c:pt>
                <c:pt idx="21">
                  <c:v>554.9715873015875</c:v>
                </c:pt>
                <c:pt idx="22">
                  <c:v>647.7029145728645</c:v>
                </c:pt>
                <c:pt idx="23">
                  <c:v>668.4834003350084</c:v>
                </c:pt>
                <c:pt idx="24">
                  <c:v>1069.9412698412696</c:v>
                </c:pt>
                <c:pt idx="25">
                  <c:v>376.6926800670019</c:v>
                </c:pt>
                <c:pt idx="26">
                  <c:v>648.179491525424</c:v>
                </c:pt>
                <c:pt idx="27">
                  <c:v>922.7711475409835</c:v>
                </c:pt>
                <c:pt idx="28">
                  <c:v>782.2906349206346</c:v>
                </c:pt>
                <c:pt idx="29">
                  <c:v>458.0855555555555</c:v>
                </c:pt>
                <c:pt idx="30">
                  <c:v>738.4128571428569</c:v>
                </c:pt>
                <c:pt idx="31">
                  <c:v>587.4273015873018</c:v>
                </c:pt>
                <c:pt idx="32">
                  <c:v>320.176750418761</c:v>
                </c:pt>
                <c:pt idx="33">
                  <c:v>386.86634920634935</c:v>
                </c:pt>
                <c:pt idx="34">
                  <c:v>745.8884745762712</c:v>
                </c:pt>
                <c:pt idx="35">
                  <c:v>1046.0704347826086</c:v>
                </c:pt>
                <c:pt idx="36">
                  <c:v>927.7920603015082</c:v>
                </c:pt>
                <c:pt idx="37">
                  <c:v>858.563492063492</c:v>
                </c:pt>
                <c:pt idx="38">
                  <c:v>218.65644736842114</c:v>
                </c:pt>
                <c:pt idx="39">
                  <c:v>653.1934920634919</c:v>
                </c:pt>
                <c:pt idx="40">
                  <c:v>745.40126984127</c:v>
                </c:pt>
                <c:pt idx="41">
                  <c:v>828.2350000000006</c:v>
                </c:pt>
                <c:pt idx="42">
                  <c:v>1527.557370184255</c:v>
                </c:pt>
                <c:pt idx="43">
                  <c:v>661.2533333333331</c:v>
                </c:pt>
                <c:pt idx="44">
                  <c:v>68.16349206349173</c:v>
                </c:pt>
                <c:pt idx="45">
                  <c:v>2530.9711055276393</c:v>
                </c:pt>
                <c:pt idx="46">
                  <c:v>1349.760703517588</c:v>
                </c:pt>
                <c:pt idx="47">
                  <c:v>97.17750000000012</c:v>
                </c:pt>
                <c:pt idx="48">
                  <c:v>614.1033333333335</c:v>
                </c:pt>
                <c:pt idx="49">
                  <c:v>536.7163492063489</c:v>
                </c:pt>
                <c:pt idx="50">
                  <c:v>794.165594639866</c:v>
                </c:pt>
                <c:pt idx="51">
                  <c:v>686.211935483871</c:v>
                </c:pt>
                <c:pt idx="52">
                  <c:v>1216.8831658291456</c:v>
                </c:pt>
                <c:pt idx="53">
                  <c:v>343.8868749999999</c:v>
                </c:pt>
                <c:pt idx="54">
                  <c:v>486.66857142857157</c:v>
                </c:pt>
                <c:pt idx="55">
                  <c:v>610.6461904761904</c:v>
                </c:pt>
                <c:pt idx="56">
                  <c:v>532.4882747068673</c:v>
                </c:pt>
                <c:pt idx="57">
                  <c:v>1081.6982579564487</c:v>
                </c:pt>
                <c:pt idx="58">
                  <c:v>769.7806349206348</c:v>
                </c:pt>
                <c:pt idx="59">
                  <c:v>1305.3297487437185</c:v>
                </c:pt>
                <c:pt idx="60">
                  <c:v>420.4179365079367</c:v>
                </c:pt>
                <c:pt idx="61">
                  <c:v>1842.8914285714272</c:v>
                </c:pt>
                <c:pt idx="62">
                  <c:v>1008.6348408710219</c:v>
                </c:pt>
                <c:pt idx="63">
                  <c:v>273.1434920634921</c:v>
                </c:pt>
                <c:pt idx="64">
                  <c:v>457.234505862647</c:v>
                </c:pt>
                <c:pt idx="65">
                  <c:v>514.3869346733668</c:v>
                </c:pt>
                <c:pt idx="66">
                  <c:v>381.1233333333331</c:v>
                </c:pt>
                <c:pt idx="67">
                  <c:v>601.4877777777776</c:v>
                </c:pt>
                <c:pt idx="68">
                  <c:v>338.5733333333335</c:v>
                </c:pt>
                <c:pt idx="69">
                  <c:v>463.2903174603175</c:v>
                </c:pt>
                <c:pt idx="70">
                  <c:v>326.12941176470645</c:v>
                </c:pt>
                <c:pt idx="71">
                  <c:v>622.5187713310581</c:v>
                </c:pt>
                <c:pt idx="72">
                  <c:v>240.7933333333334</c:v>
                </c:pt>
                <c:pt idx="73">
                  <c:v>328.7830158730161</c:v>
                </c:pt>
                <c:pt idx="74">
                  <c:v>490.74761904761885</c:v>
                </c:pt>
                <c:pt idx="75">
                  <c:v>178.08156250000002</c:v>
                </c:pt>
                <c:pt idx="76">
                  <c:v>685.2026800670014</c:v>
                </c:pt>
                <c:pt idx="77">
                  <c:v>684.0512730318264</c:v>
                </c:pt>
                <c:pt idx="78">
                  <c:v>1100.840636515913</c:v>
                </c:pt>
                <c:pt idx="79">
                  <c:v>334.73906250000005</c:v>
                </c:pt>
                <c:pt idx="80">
                  <c:v>84.39682539682553</c:v>
                </c:pt>
                <c:pt idx="81">
                  <c:v>523.3915873015875</c:v>
                </c:pt>
                <c:pt idx="82">
                  <c:v>371.8376190476188</c:v>
                </c:pt>
                <c:pt idx="83">
                  <c:v>451.3445161290323</c:v>
                </c:pt>
                <c:pt idx="84">
                  <c:v>293.66809523809525</c:v>
                </c:pt>
                <c:pt idx="85">
                  <c:v>1218.0242881072027</c:v>
                </c:pt>
                <c:pt idx="86">
                  <c:v>285.91487179487194</c:v>
                </c:pt>
                <c:pt idx="87">
                  <c:v>328.82841269841265</c:v>
                </c:pt>
                <c:pt idx="88">
                  <c:v>297.3122222222222</c:v>
                </c:pt>
                <c:pt idx="89">
                  <c:v>110.96269841269861</c:v>
                </c:pt>
                <c:pt idx="90">
                  <c:v>413.8674603174603</c:v>
                </c:pt>
                <c:pt idx="91">
                  <c:v>293.41746031746027</c:v>
                </c:pt>
                <c:pt idx="92">
                  <c:v>321.4032203389829</c:v>
                </c:pt>
                <c:pt idx="93">
                  <c:v>463.7514285714285</c:v>
                </c:pt>
                <c:pt idx="94">
                  <c:v>211.8615873015874</c:v>
                </c:pt>
                <c:pt idx="95">
                  <c:v>229.28692307692302</c:v>
                </c:pt>
                <c:pt idx="96">
                  <c:v>567.1798412698413</c:v>
                </c:pt>
                <c:pt idx="97">
                  <c:v>209.03539682539713</c:v>
                </c:pt>
                <c:pt idx="98">
                  <c:v>279.24079365079353</c:v>
                </c:pt>
                <c:pt idx="99">
                  <c:v>1142.050454545455</c:v>
                </c:pt>
                <c:pt idx="100">
                  <c:v>335.6544444444445</c:v>
                </c:pt>
                <c:pt idx="101">
                  <c:v>296.9874603174602</c:v>
                </c:pt>
                <c:pt idx="102">
                  <c:v>293.98888888888905</c:v>
                </c:pt>
                <c:pt idx="103">
                  <c:v>313.52627118644045</c:v>
                </c:pt>
                <c:pt idx="104">
                  <c:v>41.42152542372878</c:v>
                </c:pt>
                <c:pt idx="105">
                  <c:v>108.26999999999987</c:v>
                </c:pt>
                <c:pt idx="106">
                  <c:v>274.4263636363637</c:v>
                </c:pt>
                <c:pt idx="107">
                  <c:v>463.1076190476192</c:v>
                </c:pt>
                <c:pt idx="108">
                  <c:v>49.91230769230765</c:v>
                </c:pt>
                <c:pt idx="109">
                  <c:v>45.52466666666692</c:v>
                </c:pt>
                <c:pt idx="110">
                  <c:v>338.6107936507939</c:v>
                </c:pt>
                <c:pt idx="111">
                  <c:v>63.16750000000002</c:v>
                </c:pt>
                <c:pt idx="112">
                  <c:v>174.03086956521702</c:v>
                </c:pt>
                <c:pt idx="113">
                  <c:v>24.628918918919</c:v>
                </c:pt>
                <c:pt idx="114">
                  <c:v>0.8608333333334031</c:v>
                </c:pt>
                <c:pt idx="115">
                  <c:v>-33.263529411764694</c:v>
                </c:pt>
                <c:pt idx="116">
                  <c:v>-184.47857142857174</c:v>
                </c:pt>
                <c:pt idx="117">
                  <c:v>-26.930000000000064</c:v>
                </c:pt>
                <c:pt idx="118">
                  <c:v>-307.8511111111113</c:v>
                </c:pt>
                <c:pt idx="119">
                  <c:v>-126.8791954022987</c:v>
                </c:pt>
                <c:pt idx="120">
                  <c:v>-35.08478260869572</c:v>
                </c:pt>
                <c:pt idx="121">
                  <c:v>356.55610169491524</c:v>
                </c:pt>
                <c:pt idx="122">
                  <c:v>384.0380904522614</c:v>
                </c:pt>
                <c:pt idx="123">
                  <c:v>403.0209547738691</c:v>
                </c:pt>
                <c:pt idx="124">
                  <c:v>331.8195309882749</c:v>
                </c:pt>
                <c:pt idx="125">
                  <c:v>-151.9434505862647</c:v>
                </c:pt>
                <c:pt idx="126">
                  <c:v>322.0158730158728</c:v>
                </c:pt>
                <c:pt idx="127">
                  <c:v>219.5238095238094</c:v>
                </c:pt>
                <c:pt idx="128">
                  <c:v>607.6584615384616</c:v>
                </c:pt>
                <c:pt idx="129">
                  <c:v>-24.5473333333332</c:v>
                </c:pt>
                <c:pt idx="130">
                  <c:v>433.7418927973199</c:v>
                </c:pt>
                <c:pt idx="131">
                  <c:v>668.6898324958124</c:v>
                </c:pt>
                <c:pt idx="132">
                  <c:v>374.45384615384614</c:v>
                </c:pt>
                <c:pt idx="133">
                  <c:v>340.77095477386945</c:v>
                </c:pt>
                <c:pt idx="134">
                  <c:v>369.69841269841254</c:v>
                </c:pt>
                <c:pt idx="135">
                  <c:v>317.91932203389797</c:v>
                </c:pt>
                <c:pt idx="136">
                  <c:v>491.33465661641503</c:v>
                </c:pt>
                <c:pt idx="137">
                  <c:v>706.6888442211057</c:v>
                </c:pt>
                <c:pt idx="138">
                  <c:v>-147.0155108877725</c:v>
                </c:pt>
                <c:pt idx="139">
                  <c:v>338.45047619047637</c:v>
                </c:pt>
                <c:pt idx="140">
                  <c:v>146.88888888888914</c:v>
                </c:pt>
                <c:pt idx="141">
                  <c:v>403.1827638190955</c:v>
                </c:pt>
                <c:pt idx="142">
                  <c:v>531.2769230769229</c:v>
                </c:pt>
                <c:pt idx="143">
                  <c:v>437.0745058626467</c:v>
                </c:pt>
                <c:pt idx="144">
                  <c:v>248.08692307692297</c:v>
                </c:pt>
                <c:pt idx="145">
                  <c:v>574.6473534338359</c:v>
                </c:pt>
                <c:pt idx="146">
                  <c:v>168.11666666666662</c:v>
                </c:pt>
                <c:pt idx="147">
                  <c:v>446.80092127303215</c:v>
                </c:pt>
                <c:pt idx="148">
                  <c:v>365.5408542713569</c:v>
                </c:pt>
                <c:pt idx="149">
                  <c:v>317.8730158730159</c:v>
                </c:pt>
                <c:pt idx="150">
                  <c:v>734.9072194304858</c:v>
                </c:pt>
                <c:pt idx="151">
                  <c:v>150.28571428571422</c:v>
                </c:pt>
                <c:pt idx="152">
                  <c:v>246.4920634920636</c:v>
                </c:pt>
                <c:pt idx="153">
                  <c:v>512.3999497487439</c:v>
                </c:pt>
                <c:pt idx="154">
                  <c:v>542.4223283082079</c:v>
                </c:pt>
              </c:numCache>
            </c:numRef>
          </c:val>
        </c:ser>
        <c:axId val="36460627"/>
        <c:axId val="59710188"/>
      </c:barChart>
      <c:catAx>
        <c:axId val="36460627"/>
        <c:scaling>
          <c:orientation val="minMax"/>
        </c:scaling>
        <c:axPos val="b"/>
        <c:title>
          <c:tx>
            <c:rich>
              <a:bodyPr vert="horz" rot="0" anchor="ctr"/>
              <a:lstStyle/>
              <a:p>
                <a:pPr algn="ctr">
                  <a:defRPr/>
                </a:pPr>
                <a:r>
                  <a:rPr lang="en-US" cap="none" u="none" baseline="0">
                    <a:solidFill>
                      <a:schemeClr val="tx1"/>
                    </a:solidFill>
                  </a:rPr>
                  <a:t>District/Bus Type/Bus #</a:t>
                </a:r>
              </a:p>
            </c:rich>
          </c:tx>
          <c:layout>
            <c:manualLayout>
              <c:xMode val="edge"/>
              <c:yMode val="edge"/>
              <c:x val="0.4585"/>
              <c:y val="0.90275"/>
            </c:manualLayout>
          </c:layout>
          <c:overlay val="0"/>
          <c:spPr>
            <a:noFill/>
            <a:ln>
              <a:noFill/>
            </a:ln>
          </c:spPr>
        </c:title>
        <c:delete val="0"/>
        <c:numFmt formatCode="General" sourceLinked="1"/>
        <c:majorTickMark val="out"/>
        <c:minorTickMark val="none"/>
        <c:tickLblPos val="low"/>
        <c:crossAx val="59710188"/>
        <c:crosses val="autoZero"/>
        <c:auto val="1"/>
        <c:lblOffset val="100"/>
        <c:noMultiLvlLbl val="0"/>
      </c:catAx>
      <c:valAx>
        <c:axId val="59710188"/>
        <c:scaling>
          <c:orientation val="minMax"/>
        </c:scaling>
        <c:axPos val="l"/>
        <c:title>
          <c:tx>
            <c:rich>
              <a:bodyPr vert="horz" rot="-5400000" anchor="ctr"/>
              <a:lstStyle/>
              <a:p>
                <a:pPr algn="ctr">
                  <a:defRPr/>
                </a:pPr>
                <a:r>
                  <a:rPr lang="en-US" cap="none" u="none" baseline="0">
                    <a:solidFill>
                      <a:schemeClr val="tx1"/>
                    </a:solidFill>
                  </a:rPr>
                  <a:t>Gallons of Fuel Saved</a:t>
                </a:r>
              </a:p>
            </c:rich>
          </c:tx>
          <c:layout/>
          <c:overlay val="0"/>
          <c:spPr>
            <a:noFill/>
            <a:ln>
              <a:noFill/>
            </a:ln>
          </c:spPr>
        </c:title>
        <c:majorGridlines/>
        <c:delete val="0"/>
        <c:numFmt formatCode="_(* #,##0_);_(* \(#,##0\);_(* &quot;-&quot;??_);_(@_)" sourceLinked="1"/>
        <c:majorTickMark val="out"/>
        <c:minorTickMark val="none"/>
        <c:tickLblPos val="nextTo"/>
        <c:crossAx val="36460627"/>
        <c:crosses val="autoZero"/>
        <c:crossBetween val="between"/>
        <c:dispUnits/>
      </c:valAx>
    </c:plotArea>
    <c:legend>
      <c:legendPos val="r"/>
      <c:layout>
        <c:manualLayout>
          <c:xMode val="edge"/>
          <c:yMode val="edge"/>
          <c:x val="0.07375"/>
          <c:y val="0.06725"/>
          <c:w val="0.0645"/>
          <c:h val="0.131"/>
        </c:manualLayout>
      </c:layout>
      <c:overlay val="0"/>
      <c:txPr>
        <a:bodyPr vert="horz" rot="0"/>
        <a:lstStyle/>
        <a:p>
          <a:pPr>
            <a:defRPr lang="en-US" cap="none" sz="1200" u="none" baseline="0">
              <a:latin typeface="+mn-cs"/>
              <a:ea typeface="+mn-cs"/>
              <a:cs typeface="+mn-cs"/>
            </a:defRPr>
          </a:pPr>
        </a:p>
      </c:txPr>
    </c:legend>
    <c:plotVisOnly val="1"/>
    <c:dispBlanksAs val="gap"/>
    <c:showDLblsOverMax val="0"/>
    <c:pivotFmts xmlns:c="http://schemas.openxmlformats.org/drawingml/2006/chart">
      <c:pivotFmt>
        <c:idx val="0"/>
        <c:marker>
          <c:symbol val="none"/>
        </c:marker>
      </c:pivotFmt>
      <c:pivotFmt>
        <c:idx val="1"/>
        <c:spPr>
          <a:solidFill xmlns:a="http://schemas.openxmlformats.org/drawingml/2006/main">
            <a:srgbClr val="92D050"/>
          </a:solidFill>
        </c:spPr>
        <c:marker>
          <c:symbol val="none"/>
        </c:marker>
      </c:pivotFmt>
      <c:pivotFmt>
        <c:idx val="2"/>
        <c:spPr>
          <a:solidFill xmlns:a="http://schemas.openxmlformats.org/drawingml/2006/main">
            <a:srgbClr val="0070C0"/>
          </a:solidFill>
        </c:spPr>
        <c:marker>
          <c:symbol val="none"/>
        </c:marker>
      </c:pivotFmt>
      <c:pivotFmt>
        <c:idx val="3"/>
        <c:spPr>
          <a:solidFill xmlns:a="http://schemas.openxmlformats.org/drawingml/2006/main">
            <a:srgbClr val="0070C0"/>
          </a:solidFill>
        </c:spPr>
        <c:marker>
          <c:symbol val="none"/>
        </c:marker>
      </c:pivotFmt>
      <c:pivotFmt>
        <c:idx val="4"/>
        <c:spPr>
          <a:solidFill xmlns:a="http://schemas.openxmlformats.org/drawingml/2006/main">
            <a:srgbClr val="92D050"/>
          </a:solidFill>
        </c:spPr>
        <c:marker>
          <c:symbol val="none"/>
        </c:marker>
      </c:pivotFmt>
      <c:pivotFmt>
        <c:idx val="5"/>
        <c:spPr>
          <a:solidFill xmlns:a="http://schemas.openxmlformats.org/drawingml/2006/main">
            <a:srgbClr val="0070C0"/>
          </a:solidFill>
        </c:spPr>
        <c:marker>
          <c:symbol val="none"/>
        </c:marker>
      </c:pivotFmt>
      <c:pivotFmt>
        <c:idx val="6"/>
        <c:spPr>
          <a:solidFill xmlns:a="http://schemas.openxmlformats.org/drawingml/2006/main">
            <a:srgbClr val="92D050"/>
          </a:solidFill>
        </c:spPr>
        <c:marker>
          <c:symbol val="none"/>
        </c:marker>
      </c:pivotFmt>
    </c:pivotFmts>
  </c:chart>
  <c:spPr>
    <a:solidFill>
      <a:schemeClr val="bg1"/>
    </a:solidFill>
    <a:ln w="25400" cap="flat" cmpd="sng">
      <a:solidFill>
        <a:schemeClr val="accent4"/>
      </a:solidFill>
      <a:prstDash val="solid"/>
    </a:ln>
  </c:spPr>
  <c:txPr>
    <a:bodyPr vert="horz" rot="0"/>
    <a:lstStyle/>
    <a:p>
      <a:pPr>
        <a:defRPr lang="en-US" cap="none" u="none" baseline="0">
          <a:solidFill>
            <a:schemeClr val="tx1"/>
          </a:solidFill>
          <a:latin typeface="+mn-lt"/>
          <a:ea typeface="+mn-cs"/>
          <a:cs typeface="+mn-cs"/>
        </a:defRPr>
      </a:pPr>
    </a:p>
  </c:txPr>
  <c:userShapes r:id="rId1"/>
  <c:extLst xmlns:c="http://schemas.microsoft.com/office/drawing/2007/8/2/chart">
    <c:ext uri="{781A3756-C4B2-4CAC-9D66-4F8BD8637D16}">
      <c14:pivotOptions xmlns:c14="http://schemas.microsoft.com/office/drawing/2007/8/2/chart">
        <c14:dropZoneFilter val="1"/>
        <c14:dropZoneCatego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[0]9. 2011 v 2012 MPG with Filter!PivotTable3</c:name>
  </c:pivotSource>
  <c:chart>
    <c:autoTitleDeleted val="0"/>
    <c:title>
      <c:tx>
        <c:rich>
          <a:bodyPr vert="horz" rot="0" anchor="ctr"/>
          <a:lstStyle/>
          <a:p>
            <a:pPr algn="ctr">
              <a:defRPr/>
            </a:pPr>
            <a:r>
              <a:rPr lang="en-US" cap="none" u="none" baseline="0">
                <a:solidFill>
                  <a:schemeClr val="accent1"/>
                </a:solidFill>
              </a:rPr>
              <a:t>KY Hybrid School Bus Project</a:t>
            </a:r>
            <a:r>
              <a:rPr lang="en-US" cap="none" u="none" baseline="0">
                <a:solidFill>
                  <a:schemeClr val="accent1"/>
                </a:solidFill>
              </a:rPr>
              <a:t>
MPG by Bus</a:t>
            </a:r>
            <a:r>
              <a:rPr lang="en-US" cap="none" u="none" baseline="0">
                <a:solidFill>
                  <a:schemeClr val="accent1"/>
                </a:solidFill>
              </a:rPr>
              <a:t>
2011 v. 2012</a:t>
            </a:r>
          </a:p>
        </c:rich>
      </c:tx>
      <c:layout/>
      <c:overlay val="0"/>
      <c:spPr>
        <a:noFill/>
        <a:ln>
          <a:noFill/>
        </a:ln>
      </c:spPr>
    </c:title>
    <c:plotArea>
      <c:layout>
        <c:manualLayout>
          <c:layoutTarget val="inner"/>
          <c:xMode val="edge"/>
          <c:yMode val="edge"/>
          <c:x val="0.02475"/>
          <c:y val="0.1445"/>
          <c:w val="0.9325"/>
          <c:h val="0.43475"/>
        </c:manualLayout>
      </c:layout>
      <c:barChart>
        <c:barDir val="col"/>
        <c:grouping val="clustered"/>
        <c:varyColors val="0"/>
        <c:ser>
          <c:idx val="0"/>
          <c:order val="0"/>
          <c:tx>
            <c:strRef>
              <c:f>'9. 2011 v 2012 MPG with Filter'!$I$1</c:f>
              <c:strCache>
                <c:ptCount val="1"/>
                <c:pt idx="0">
                  <c:v>2011 Hybrid MPG</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 2011 v 2012 MPG with Filter'!$H$2:$H$157</c:f>
              <c:strCache>
                <c:ptCount val="155"/>
                <c:pt idx="0">
                  <c:v>Pike TB #408</c:v>
                </c:pt>
                <c:pt idx="1">
                  <c:v>Jefferson TB #1147</c:v>
                </c:pt>
                <c:pt idx="2">
                  <c:v>LaRue TB #133</c:v>
                </c:pt>
                <c:pt idx="3">
                  <c:v>Madison TB #109</c:v>
                </c:pt>
                <c:pt idx="4">
                  <c:v>Jefferson TB #1140</c:v>
                </c:pt>
                <c:pt idx="5">
                  <c:v>Todd TB #310</c:v>
                </c:pt>
                <c:pt idx="6">
                  <c:v>Jefferson TB #1148</c:v>
                </c:pt>
                <c:pt idx="7">
                  <c:v>Madison TB #110</c:v>
                </c:pt>
                <c:pt idx="8">
                  <c:v>Jefferson IC #1132</c:v>
                </c:pt>
                <c:pt idx="9">
                  <c:v>Pike TB #421</c:v>
                </c:pt>
                <c:pt idx="10">
                  <c:v>Jefferson TB #1151</c:v>
                </c:pt>
                <c:pt idx="11">
                  <c:v>BreathittTB #1</c:v>
                </c:pt>
                <c:pt idx="12">
                  <c:v>Jefferson TB #1146</c:v>
                </c:pt>
                <c:pt idx="13">
                  <c:v>Jefferson TB #1145</c:v>
                </c:pt>
                <c:pt idx="14">
                  <c:v>Pike TB #432</c:v>
                </c:pt>
                <c:pt idx="15">
                  <c:v>Pike TB #398</c:v>
                </c:pt>
                <c:pt idx="16">
                  <c:v>Pike TB #397</c:v>
                </c:pt>
                <c:pt idx="17">
                  <c:v>Jefferson TB #1150</c:v>
                </c:pt>
                <c:pt idx="18">
                  <c:v>Pike TB #437</c:v>
                </c:pt>
                <c:pt idx="19">
                  <c:v>Jefferson TB #1142</c:v>
                </c:pt>
                <c:pt idx="20">
                  <c:v>Jefferson TB #1143</c:v>
                </c:pt>
                <c:pt idx="21">
                  <c:v>Pike TB #419</c:v>
                </c:pt>
                <c:pt idx="22">
                  <c:v>Jefferson TB #1152</c:v>
                </c:pt>
                <c:pt idx="23">
                  <c:v>Whitley TB #105</c:v>
                </c:pt>
                <c:pt idx="24">
                  <c:v>Hart IC #64</c:v>
                </c:pt>
                <c:pt idx="25">
                  <c:v>Jefferson TB #1137</c:v>
                </c:pt>
                <c:pt idx="26">
                  <c:v>Pike TB #428</c:v>
                </c:pt>
                <c:pt idx="27">
                  <c:v>Pike TB #412</c:v>
                </c:pt>
                <c:pt idx="28">
                  <c:v>Jefferson TB #1139</c:v>
                </c:pt>
                <c:pt idx="29">
                  <c:v>Pike TB #407</c:v>
                </c:pt>
                <c:pt idx="30">
                  <c:v>Pike TB #417</c:v>
                </c:pt>
                <c:pt idx="31">
                  <c:v>Jefferson TB #1138</c:v>
                </c:pt>
                <c:pt idx="32">
                  <c:v>BreathittTB #1060</c:v>
                </c:pt>
                <c:pt idx="33">
                  <c:v>Pike TB #418</c:v>
                </c:pt>
                <c:pt idx="34">
                  <c:v>Boone TB #294</c:v>
                </c:pt>
                <c:pt idx="35">
                  <c:v>Pike TB #414</c:v>
                </c:pt>
                <c:pt idx="36">
                  <c:v>Pike TB #427</c:v>
                </c:pt>
                <c:pt idx="37">
                  <c:v>Mercer IC #112</c:v>
                </c:pt>
                <c:pt idx="38">
                  <c:v>Boone TB #295</c:v>
                </c:pt>
                <c:pt idx="39">
                  <c:v>BreathittTB #1018</c:v>
                </c:pt>
                <c:pt idx="40">
                  <c:v>Jefferson IC #1125</c:v>
                </c:pt>
                <c:pt idx="41">
                  <c:v>Pike TB #409</c:v>
                </c:pt>
                <c:pt idx="42">
                  <c:v>Jefferson TB #1149</c:v>
                </c:pt>
                <c:pt idx="43">
                  <c:v>LaRue TB #136</c:v>
                </c:pt>
                <c:pt idx="44">
                  <c:v>LaRue TB #134</c:v>
                </c:pt>
                <c:pt idx="45">
                  <c:v>Pike TB #396</c:v>
                </c:pt>
                <c:pt idx="46">
                  <c:v>Pike TB #401</c:v>
                </c:pt>
                <c:pt idx="47">
                  <c:v>Pike TB #430</c:v>
                </c:pt>
                <c:pt idx="48">
                  <c:v>Pike TB #435</c:v>
                </c:pt>
                <c:pt idx="49">
                  <c:v>Pike TB #415</c:v>
                </c:pt>
                <c:pt idx="50">
                  <c:v>LaRue TB #135</c:v>
                </c:pt>
                <c:pt idx="51">
                  <c:v>Mercer IC #111</c:v>
                </c:pt>
                <c:pt idx="52">
                  <c:v>Pike TB #416</c:v>
                </c:pt>
                <c:pt idx="53">
                  <c:v>Jefferson IC #1121</c:v>
                </c:pt>
                <c:pt idx="54">
                  <c:v>Pike TB #420</c:v>
                </c:pt>
                <c:pt idx="55">
                  <c:v>Jefferson TB #1141</c:v>
                </c:pt>
                <c:pt idx="56">
                  <c:v>Jefferson TB #1144</c:v>
                </c:pt>
                <c:pt idx="57">
                  <c:v>Trigg TB #10</c:v>
                </c:pt>
                <c:pt idx="58">
                  <c:v>Pike TB #400</c:v>
                </c:pt>
                <c:pt idx="59">
                  <c:v>Jefferson IC #1124</c:v>
                </c:pt>
                <c:pt idx="60">
                  <c:v>BreathittTB #30</c:v>
                </c:pt>
                <c:pt idx="61">
                  <c:v>Campbell TB #53</c:v>
                </c:pt>
                <c:pt idx="62">
                  <c:v>Madison TB #108</c:v>
                </c:pt>
                <c:pt idx="63">
                  <c:v>Pike TB #438</c:v>
                </c:pt>
                <c:pt idx="64">
                  <c:v>Kenton TB #89</c:v>
                </c:pt>
                <c:pt idx="65">
                  <c:v>Jefferson IC #1123</c:v>
                </c:pt>
                <c:pt idx="66">
                  <c:v>Pike TB #436</c:v>
                </c:pt>
                <c:pt idx="67">
                  <c:v>Bath IC #1166</c:v>
                </c:pt>
                <c:pt idx="68">
                  <c:v>BreathittTB #60</c:v>
                </c:pt>
                <c:pt idx="69">
                  <c:v>Pike TB #433</c:v>
                </c:pt>
                <c:pt idx="70">
                  <c:v>Simpson TB #910</c:v>
                </c:pt>
                <c:pt idx="71">
                  <c:v>Jefferson IC #1135</c:v>
                </c:pt>
                <c:pt idx="72">
                  <c:v>Williamstown IndependentTB #32</c:v>
                </c:pt>
                <c:pt idx="73">
                  <c:v>Warren TB #1102</c:v>
                </c:pt>
                <c:pt idx="74">
                  <c:v>Pike TB #413</c:v>
                </c:pt>
                <c:pt idx="75">
                  <c:v>BreathittTB #61</c:v>
                </c:pt>
                <c:pt idx="76">
                  <c:v>Pike TB #429</c:v>
                </c:pt>
                <c:pt idx="77">
                  <c:v>Jefferson IC #1133</c:v>
                </c:pt>
                <c:pt idx="78">
                  <c:v>Jefferson IC #1122</c:v>
                </c:pt>
                <c:pt idx="79">
                  <c:v>Jefferson IC #1128</c:v>
                </c:pt>
                <c:pt idx="80">
                  <c:v>Pike TB #410</c:v>
                </c:pt>
                <c:pt idx="81">
                  <c:v>Jefferson IC #1127</c:v>
                </c:pt>
                <c:pt idx="82">
                  <c:v>Kenton TB #90</c:v>
                </c:pt>
                <c:pt idx="83">
                  <c:v>Jefferson IC #1134</c:v>
                </c:pt>
                <c:pt idx="84">
                  <c:v>Franklin County TB #147</c:v>
                </c:pt>
                <c:pt idx="85">
                  <c:v>Pike TB #411</c:v>
                </c:pt>
                <c:pt idx="86">
                  <c:v>Pike TB #431</c:v>
                </c:pt>
                <c:pt idx="87">
                  <c:v>Pike TB #422</c:v>
                </c:pt>
                <c:pt idx="88">
                  <c:v>Crittenden County IC #111</c:v>
                </c:pt>
                <c:pt idx="89">
                  <c:v>McCreary IC #12</c:v>
                </c:pt>
                <c:pt idx="90">
                  <c:v>Jefferson IC #1129</c:v>
                </c:pt>
                <c:pt idx="91">
                  <c:v>Pike TB #399</c:v>
                </c:pt>
                <c:pt idx="92">
                  <c:v>Warren TB #1101</c:v>
                </c:pt>
                <c:pt idx="93">
                  <c:v>Kenton TB #92</c:v>
                </c:pt>
                <c:pt idx="94">
                  <c:v>Jefferson IC #1131</c:v>
                </c:pt>
                <c:pt idx="95">
                  <c:v>Jefferson IC #1136</c:v>
                </c:pt>
                <c:pt idx="96">
                  <c:v>Kenton TB #91</c:v>
                </c:pt>
                <c:pt idx="97">
                  <c:v>Pike TB #424</c:v>
                </c:pt>
                <c:pt idx="98">
                  <c:v>Warren TB #1104</c:v>
                </c:pt>
                <c:pt idx="99">
                  <c:v>Bardstown Independent IC #6</c:v>
                </c:pt>
                <c:pt idx="100">
                  <c:v>Jefferson IC #1130</c:v>
                </c:pt>
                <c:pt idx="101">
                  <c:v>Pike TB #426</c:v>
                </c:pt>
                <c:pt idx="102">
                  <c:v>Jefferson IC #1126</c:v>
                </c:pt>
                <c:pt idx="103">
                  <c:v>Burgin IC #2211</c:v>
                </c:pt>
                <c:pt idx="104">
                  <c:v>Pike TB #425</c:v>
                </c:pt>
                <c:pt idx="105">
                  <c:v>Martin TB #1001</c:v>
                </c:pt>
                <c:pt idx="106">
                  <c:v>Kenton TB #94</c:v>
                </c:pt>
                <c:pt idx="107">
                  <c:v>Barren IC #1</c:v>
                </c:pt>
                <c:pt idx="108">
                  <c:v>Williamstown IndependentTB #30</c:v>
                </c:pt>
                <c:pt idx="109">
                  <c:v>Harlan Independent IC #11</c:v>
                </c:pt>
                <c:pt idx="110">
                  <c:v>BreathittTB #18</c:v>
                </c:pt>
                <c:pt idx="111">
                  <c:v>Madison TB #111</c:v>
                </c:pt>
                <c:pt idx="112">
                  <c:v>Warren TB #1103</c:v>
                </c:pt>
                <c:pt idx="113">
                  <c:v>Marion TB #104</c:v>
                </c:pt>
                <c:pt idx="114">
                  <c:v>Allen -TB #21</c:v>
                </c:pt>
                <c:pt idx="115">
                  <c:v>BreathittTB #1061</c:v>
                </c:pt>
                <c:pt idx="116">
                  <c:v>Corbin IndependentTB #67</c:v>
                </c:pt>
                <c:pt idx="117">
                  <c:v>Frankfort Independent TB #3</c:v>
                </c:pt>
                <c:pt idx="118">
                  <c:v>Pike TB #434</c:v>
                </c:pt>
                <c:pt idx="119">
                  <c:v>Caldwell TB #1184</c:v>
                </c:pt>
                <c:pt idx="120">
                  <c:v>Covington Independent TB #21</c:v>
                </c:pt>
                <c:pt idx="121">
                  <c:v>Bath IC #1269</c:v>
                </c:pt>
                <c:pt idx="122">
                  <c:v>Jefferson TB #1231</c:v>
                </c:pt>
                <c:pt idx="123">
                  <c:v>Jefferson TB #1228</c:v>
                </c:pt>
                <c:pt idx="124">
                  <c:v>BreathittTB #1336</c:v>
                </c:pt>
                <c:pt idx="125">
                  <c:v>Garrard TB #912</c:v>
                </c:pt>
                <c:pt idx="126">
                  <c:v>Jefferson TB #1229</c:v>
                </c:pt>
                <c:pt idx="127">
                  <c:v>Jefferson TB #1220</c:v>
                </c:pt>
                <c:pt idx="128">
                  <c:v>Madison TB #113</c:v>
                </c:pt>
                <c:pt idx="129">
                  <c:v>Meade TB #230</c:v>
                </c:pt>
                <c:pt idx="130">
                  <c:v>Jefferson TB #1230</c:v>
                </c:pt>
                <c:pt idx="131">
                  <c:v>Jefferson TB #1225</c:v>
                </c:pt>
                <c:pt idx="132">
                  <c:v>Jefferson TB #1215</c:v>
                </c:pt>
                <c:pt idx="133">
                  <c:v>Jefferson TB #1222</c:v>
                </c:pt>
                <c:pt idx="134">
                  <c:v>Jefferson TB #1217</c:v>
                </c:pt>
                <c:pt idx="135">
                  <c:v>Montgomery IC #2011</c:v>
                </c:pt>
                <c:pt idx="136">
                  <c:v>Jefferson TB #1232</c:v>
                </c:pt>
                <c:pt idx="137">
                  <c:v>BreathittTB #1324</c:v>
                </c:pt>
                <c:pt idx="138">
                  <c:v>Jefferson TB #1227</c:v>
                </c:pt>
                <c:pt idx="139">
                  <c:v>BreathittTB #1333</c:v>
                </c:pt>
                <c:pt idx="140">
                  <c:v>Madison TB #112</c:v>
                </c:pt>
                <c:pt idx="141">
                  <c:v>Jefferson TB #1226</c:v>
                </c:pt>
                <c:pt idx="142">
                  <c:v>Bullitt IC #1248</c:v>
                </c:pt>
                <c:pt idx="143">
                  <c:v>Jefferson TB #1216</c:v>
                </c:pt>
                <c:pt idx="144">
                  <c:v>Bullitt IC #1259</c:v>
                </c:pt>
                <c:pt idx="145">
                  <c:v>Jefferson TB #1218</c:v>
                </c:pt>
                <c:pt idx="146">
                  <c:v>Bullitt IC #1289</c:v>
                </c:pt>
                <c:pt idx="147">
                  <c:v>Bullitt IC #1290</c:v>
                </c:pt>
                <c:pt idx="148">
                  <c:v>Jefferson TB #1219</c:v>
                </c:pt>
                <c:pt idx="149">
                  <c:v>Bullitt IC #1212</c:v>
                </c:pt>
                <c:pt idx="150">
                  <c:v>Bath IC #1268</c:v>
                </c:pt>
                <c:pt idx="151">
                  <c:v>BreathittTB #1321</c:v>
                </c:pt>
                <c:pt idx="152">
                  <c:v>Jefferson TB #1221</c:v>
                </c:pt>
                <c:pt idx="153">
                  <c:v>Jefferson TB #1223</c:v>
                </c:pt>
                <c:pt idx="154">
                  <c:v>Jefferson TB #1224</c:v>
                </c:pt>
              </c:strCache>
            </c:strRef>
          </c:cat>
          <c:val>
            <c:numRef>
              <c:f>'9. 2011 v 2012 MPG with Filter'!$I$2:$I$157</c:f>
              <c:numCache>
                <c:formatCode>_(* #,##0.0_);_(* \(#,##0.0\);_(* "-"??_);_(@_)</c:formatCode>
                <c:ptCount val="155"/>
                <c:pt idx="0">
                  <c:v>13.76091081593928</c:v>
                </c:pt>
                <c:pt idx="1">
                  <c:v>12.009505014297797</c:v>
                </c:pt>
                <c:pt idx="2">
                  <c:v>11.890600635720283</c:v>
                </c:pt>
                <c:pt idx="3">
                  <c:v>11.734905689217694</c:v>
                </c:pt>
                <c:pt idx="4">
                  <c:v>11.478795247095922</c:v>
                </c:pt>
                <c:pt idx="5">
                  <c:v>11.407888767313388</c:v>
                </c:pt>
                <c:pt idx="6">
                  <c:v>11.40319191444353</c:v>
                </c:pt>
                <c:pt idx="7">
                  <c:v>11.362416107382549</c:v>
                </c:pt>
                <c:pt idx="8">
                  <c:v>11.277154605263158</c:v>
                </c:pt>
                <c:pt idx="9">
                  <c:v>11.256429096252756</c:v>
                </c:pt>
                <c:pt idx="10">
                  <c:v>11.152759745161388</c:v>
                </c:pt>
                <c:pt idx="11">
                  <c:v>10.97815271468743</c:v>
                </c:pt>
                <c:pt idx="12">
                  <c:v>10.795746394213486</c:v>
                </c:pt>
                <c:pt idx="13">
                  <c:v>10.739205815118279</c:v>
                </c:pt>
                <c:pt idx="14">
                  <c:v>10.617571059431524</c:v>
                </c:pt>
                <c:pt idx="15">
                  <c:v>10.583200460141683</c:v>
                </c:pt>
                <c:pt idx="16">
                  <c:v>10.580095100138555</c:v>
                </c:pt>
                <c:pt idx="17">
                  <c:v>10.491408437742397</c:v>
                </c:pt>
                <c:pt idx="18">
                  <c:v>10.480958120897201</c:v>
                </c:pt>
                <c:pt idx="19">
                  <c:v>10.425927091293206</c:v>
                </c:pt>
                <c:pt idx="20">
                  <c:v>10.413937298294146</c:v>
                </c:pt>
                <c:pt idx="21">
                  <c:v>10.371563516918462</c:v>
                </c:pt>
                <c:pt idx="22">
                  <c:v>10.293461218634352</c:v>
                </c:pt>
                <c:pt idx="23">
                  <c:v>10.213031603589544</c:v>
                </c:pt>
                <c:pt idx="24">
                  <c:v>10.173090176536077</c:v>
                </c:pt>
                <c:pt idx="25">
                  <c:v>10.160540117908242</c:v>
                </c:pt>
                <c:pt idx="26">
                  <c:v>10.019071310116086</c:v>
                </c:pt>
                <c:pt idx="27">
                  <c:v>9.929139570103212</c:v>
                </c:pt>
                <c:pt idx="28">
                  <c:v>9.920818980156227</c:v>
                </c:pt>
                <c:pt idx="29">
                  <c:v>9.714679109615236</c:v>
                </c:pt>
                <c:pt idx="30">
                  <c:v>9.674712643678161</c:v>
                </c:pt>
                <c:pt idx="31">
                  <c:v>9.642258417328875</c:v>
                </c:pt>
                <c:pt idx="32">
                  <c:v>9.58751902587519</c:v>
                </c:pt>
                <c:pt idx="33">
                  <c:v>9.578199052132701</c:v>
                </c:pt>
                <c:pt idx="34">
                  <c:v>9.485597905149842</c:v>
                </c:pt>
                <c:pt idx="35">
                  <c:v>9.484459524963645</c:v>
                </c:pt>
                <c:pt idx="36">
                  <c:v>9.471232876712328</c:v>
                </c:pt>
                <c:pt idx="37">
                  <c:v>9.426900584795321</c:v>
                </c:pt>
                <c:pt idx="38">
                  <c:v>9.40616562847412</c:v>
                </c:pt>
                <c:pt idx="39">
                  <c:v>9.302854571814228</c:v>
                </c:pt>
                <c:pt idx="40">
                  <c:v>9.299905033238367</c:v>
                </c:pt>
                <c:pt idx="41">
                  <c:v>9.260119866378464</c:v>
                </c:pt>
                <c:pt idx="42">
                  <c:v>9.196171968743597</c:v>
                </c:pt>
                <c:pt idx="43">
                  <c:v>9.171543436032358</c:v>
                </c:pt>
                <c:pt idx="44">
                  <c:v>9.134222222222222</c:v>
                </c:pt>
                <c:pt idx="45">
                  <c:v>9.11602048280907</c:v>
                </c:pt>
                <c:pt idx="46">
                  <c:v>9.115764753087511</c:v>
                </c:pt>
                <c:pt idx="47">
                  <c:v>9.092413793103448</c:v>
                </c:pt>
                <c:pt idx="48">
                  <c:v>9.092105263157896</c:v>
                </c:pt>
                <c:pt idx="49">
                  <c:v>9.082559256886611</c:v>
                </c:pt>
                <c:pt idx="50">
                  <c:v>9.081404628890661</c:v>
                </c:pt>
                <c:pt idx="51">
                  <c:v>9.06694248296886</c:v>
                </c:pt>
                <c:pt idx="52">
                  <c:v>9.060556464811784</c:v>
                </c:pt>
                <c:pt idx="53">
                  <c:v>9.043359547027368</c:v>
                </c:pt>
                <c:pt idx="54">
                  <c:v>9.016385261581968</c:v>
                </c:pt>
                <c:pt idx="55">
                  <c:v>8.996238952891469</c:v>
                </c:pt>
                <c:pt idx="56">
                  <c:v>8.935206830327923</c:v>
                </c:pt>
                <c:pt idx="57">
                  <c:v>8.922334164968483</c:v>
                </c:pt>
                <c:pt idx="58">
                  <c:v>8.921434008772248</c:v>
                </c:pt>
                <c:pt idx="59">
                  <c:v>8.901570247933885</c:v>
                </c:pt>
                <c:pt idx="60">
                  <c:v>8.88939557063701</c:v>
                </c:pt>
                <c:pt idx="61">
                  <c:v>8.859856339124589</c:v>
                </c:pt>
                <c:pt idx="62">
                  <c:v>8.859027233375372</c:v>
                </c:pt>
                <c:pt idx="63">
                  <c:v>8.843546284224251</c:v>
                </c:pt>
                <c:pt idx="64">
                  <c:v>8.835699313368895</c:v>
                </c:pt>
                <c:pt idx="65">
                  <c:v>8.814090019569472</c:v>
                </c:pt>
                <c:pt idx="66">
                  <c:v>8.756634631596695</c:v>
                </c:pt>
                <c:pt idx="67">
                  <c:v>8.722366347821936</c:v>
                </c:pt>
                <c:pt idx="68">
                  <c:v>8.713444759802377</c:v>
                </c:pt>
                <c:pt idx="69">
                  <c:v>8.71223203736004</c:v>
                </c:pt>
                <c:pt idx="70">
                  <c:v>8.703989399460507</c:v>
                </c:pt>
                <c:pt idx="71">
                  <c:v>8.693125727356636</c:v>
                </c:pt>
                <c:pt idx="72">
                  <c:v>8.67363284846253</c:v>
                </c:pt>
                <c:pt idx="73">
                  <c:v>8.658598179825606</c:v>
                </c:pt>
                <c:pt idx="74">
                  <c:v>8.62954796030871</c:v>
                </c:pt>
                <c:pt idx="75">
                  <c:v>8.62613981762918</c:v>
                </c:pt>
                <c:pt idx="76">
                  <c:v>8.614035087719298</c:v>
                </c:pt>
                <c:pt idx="77">
                  <c:v>8.598474916387959</c:v>
                </c:pt>
                <c:pt idx="78">
                  <c:v>8.566451504130638</c:v>
                </c:pt>
                <c:pt idx="79">
                  <c:v>8.552246533127889</c:v>
                </c:pt>
                <c:pt idx="80">
                  <c:v>8.54875882486905</c:v>
                </c:pt>
                <c:pt idx="81">
                  <c:v>8.516337386018238</c:v>
                </c:pt>
                <c:pt idx="82">
                  <c:v>8.504894408537503</c:v>
                </c:pt>
                <c:pt idx="83">
                  <c:v>8.46144667370644</c:v>
                </c:pt>
                <c:pt idx="84">
                  <c:v>8.431236565681147</c:v>
                </c:pt>
                <c:pt idx="85">
                  <c:v>8.397902116614487</c:v>
                </c:pt>
                <c:pt idx="86">
                  <c:v>8.342322621411807</c:v>
                </c:pt>
                <c:pt idx="87">
                  <c:v>8.320765557822993</c:v>
                </c:pt>
                <c:pt idx="88">
                  <c:v>8.301495619175176</c:v>
                </c:pt>
                <c:pt idx="89">
                  <c:v>8.296514822848879</c:v>
                </c:pt>
                <c:pt idx="90">
                  <c:v>8.286181139122315</c:v>
                </c:pt>
                <c:pt idx="91">
                  <c:v>8.281426784969927</c:v>
                </c:pt>
                <c:pt idx="92">
                  <c:v>8.269250097716233</c:v>
                </c:pt>
                <c:pt idx="93">
                  <c:v>8.235605042113367</c:v>
                </c:pt>
                <c:pt idx="94">
                  <c:v>8.207187187187186</c:v>
                </c:pt>
                <c:pt idx="95">
                  <c:v>8.202831628252591</c:v>
                </c:pt>
                <c:pt idx="96">
                  <c:v>8.177605862588171</c:v>
                </c:pt>
                <c:pt idx="97">
                  <c:v>8.14423076923077</c:v>
                </c:pt>
                <c:pt idx="98">
                  <c:v>8.142126841119603</c:v>
                </c:pt>
                <c:pt idx="99">
                  <c:v>8.138716356107661</c:v>
                </c:pt>
                <c:pt idx="100">
                  <c:v>8.08885645414538</c:v>
                </c:pt>
                <c:pt idx="101">
                  <c:v>8.002493765586035</c:v>
                </c:pt>
                <c:pt idx="102">
                  <c:v>7.978361646781858</c:v>
                </c:pt>
                <c:pt idx="103">
                  <c:v>7.94811974436596</c:v>
                </c:pt>
                <c:pt idx="104">
                  <c:v>7.933520228140558</c:v>
                </c:pt>
                <c:pt idx="105">
                  <c:v>7.891490252486104</c:v>
                </c:pt>
                <c:pt idx="106">
                  <c:v>7.890362868480123</c:v>
                </c:pt>
                <c:pt idx="107">
                  <c:v>7.793427484473733</c:v>
                </c:pt>
                <c:pt idx="108">
                  <c:v>7.772377805909778</c:v>
                </c:pt>
                <c:pt idx="109">
                  <c:v>7.6976744186046515</c:v>
                </c:pt>
                <c:pt idx="110">
                  <c:v>7.651388730140588</c:v>
                </c:pt>
                <c:pt idx="111">
                  <c:v>7.626386139956078</c:v>
                </c:pt>
                <c:pt idx="112">
                  <c:v>7.4476914492955775</c:v>
                </c:pt>
                <c:pt idx="113">
                  <c:v>7.404842992380512</c:v>
                </c:pt>
                <c:pt idx="114">
                  <c:v>7.390984784492688</c:v>
                </c:pt>
                <c:pt idx="115">
                  <c:v>7.359192952543336</c:v>
                </c:pt>
                <c:pt idx="116">
                  <c:v>7.110313768187668</c:v>
                </c:pt>
                <c:pt idx="117">
                  <c:v>6.71400939486046</c:v>
                </c:pt>
                <c:pt idx="118">
                  <c:v>6.672706422018348</c:v>
                </c:pt>
                <c:pt idx="119">
                  <c:v>6.409122429874136</c:v>
                </c:pt>
                <c:pt idx="120">
                  <c:v>6.344539760348584</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numCache>
            </c:numRef>
          </c:val>
        </c:ser>
        <c:ser>
          <c:idx val="1"/>
          <c:order val="1"/>
          <c:tx>
            <c:strRef>
              <c:f>'9. 2011 v 2012 MPG with Filter'!$J$1</c:f>
              <c:strCache>
                <c:ptCount val="1"/>
                <c:pt idx="0">
                  <c:v>2012 Hybrid MPG</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 2011 v 2012 MPG with Filter'!$H$2:$H$157</c:f>
              <c:strCache>
                <c:ptCount val="155"/>
                <c:pt idx="0">
                  <c:v>Pike TB #408</c:v>
                </c:pt>
                <c:pt idx="1">
                  <c:v>Jefferson TB #1147</c:v>
                </c:pt>
                <c:pt idx="2">
                  <c:v>LaRue TB #133</c:v>
                </c:pt>
                <c:pt idx="3">
                  <c:v>Madison TB #109</c:v>
                </c:pt>
                <c:pt idx="4">
                  <c:v>Jefferson TB #1140</c:v>
                </c:pt>
                <c:pt idx="5">
                  <c:v>Todd TB #310</c:v>
                </c:pt>
                <c:pt idx="6">
                  <c:v>Jefferson TB #1148</c:v>
                </c:pt>
                <c:pt idx="7">
                  <c:v>Madison TB #110</c:v>
                </c:pt>
                <c:pt idx="8">
                  <c:v>Jefferson IC #1132</c:v>
                </c:pt>
                <c:pt idx="9">
                  <c:v>Pike TB #421</c:v>
                </c:pt>
                <c:pt idx="10">
                  <c:v>Jefferson TB #1151</c:v>
                </c:pt>
                <c:pt idx="11">
                  <c:v>BreathittTB #1</c:v>
                </c:pt>
                <c:pt idx="12">
                  <c:v>Jefferson TB #1146</c:v>
                </c:pt>
                <c:pt idx="13">
                  <c:v>Jefferson TB #1145</c:v>
                </c:pt>
                <c:pt idx="14">
                  <c:v>Pike TB #432</c:v>
                </c:pt>
                <c:pt idx="15">
                  <c:v>Pike TB #398</c:v>
                </c:pt>
                <c:pt idx="16">
                  <c:v>Pike TB #397</c:v>
                </c:pt>
                <c:pt idx="17">
                  <c:v>Jefferson TB #1150</c:v>
                </c:pt>
                <c:pt idx="18">
                  <c:v>Pike TB #437</c:v>
                </c:pt>
                <c:pt idx="19">
                  <c:v>Jefferson TB #1142</c:v>
                </c:pt>
                <c:pt idx="20">
                  <c:v>Jefferson TB #1143</c:v>
                </c:pt>
                <c:pt idx="21">
                  <c:v>Pike TB #419</c:v>
                </c:pt>
                <c:pt idx="22">
                  <c:v>Jefferson TB #1152</c:v>
                </c:pt>
                <c:pt idx="23">
                  <c:v>Whitley TB #105</c:v>
                </c:pt>
                <c:pt idx="24">
                  <c:v>Hart IC #64</c:v>
                </c:pt>
                <c:pt idx="25">
                  <c:v>Jefferson TB #1137</c:v>
                </c:pt>
                <c:pt idx="26">
                  <c:v>Pike TB #428</c:v>
                </c:pt>
                <c:pt idx="27">
                  <c:v>Pike TB #412</c:v>
                </c:pt>
                <c:pt idx="28">
                  <c:v>Jefferson TB #1139</c:v>
                </c:pt>
                <c:pt idx="29">
                  <c:v>Pike TB #407</c:v>
                </c:pt>
                <c:pt idx="30">
                  <c:v>Pike TB #417</c:v>
                </c:pt>
                <c:pt idx="31">
                  <c:v>Jefferson TB #1138</c:v>
                </c:pt>
                <c:pt idx="32">
                  <c:v>BreathittTB #1060</c:v>
                </c:pt>
                <c:pt idx="33">
                  <c:v>Pike TB #418</c:v>
                </c:pt>
                <c:pt idx="34">
                  <c:v>Boone TB #294</c:v>
                </c:pt>
                <c:pt idx="35">
                  <c:v>Pike TB #414</c:v>
                </c:pt>
                <c:pt idx="36">
                  <c:v>Pike TB #427</c:v>
                </c:pt>
                <c:pt idx="37">
                  <c:v>Mercer IC #112</c:v>
                </c:pt>
                <c:pt idx="38">
                  <c:v>Boone TB #295</c:v>
                </c:pt>
                <c:pt idx="39">
                  <c:v>BreathittTB #1018</c:v>
                </c:pt>
                <c:pt idx="40">
                  <c:v>Jefferson IC #1125</c:v>
                </c:pt>
                <c:pt idx="41">
                  <c:v>Pike TB #409</c:v>
                </c:pt>
                <c:pt idx="42">
                  <c:v>Jefferson TB #1149</c:v>
                </c:pt>
                <c:pt idx="43">
                  <c:v>LaRue TB #136</c:v>
                </c:pt>
                <c:pt idx="44">
                  <c:v>LaRue TB #134</c:v>
                </c:pt>
                <c:pt idx="45">
                  <c:v>Pike TB #396</c:v>
                </c:pt>
                <c:pt idx="46">
                  <c:v>Pike TB #401</c:v>
                </c:pt>
                <c:pt idx="47">
                  <c:v>Pike TB #430</c:v>
                </c:pt>
                <c:pt idx="48">
                  <c:v>Pike TB #435</c:v>
                </c:pt>
                <c:pt idx="49">
                  <c:v>Pike TB #415</c:v>
                </c:pt>
                <c:pt idx="50">
                  <c:v>LaRue TB #135</c:v>
                </c:pt>
                <c:pt idx="51">
                  <c:v>Mercer IC #111</c:v>
                </c:pt>
                <c:pt idx="52">
                  <c:v>Pike TB #416</c:v>
                </c:pt>
                <c:pt idx="53">
                  <c:v>Jefferson IC #1121</c:v>
                </c:pt>
                <c:pt idx="54">
                  <c:v>Pike TB #420</c:v>
                </c:pt>
                <c:pt idx="55">
                  <c:v>Jefferson TB #1141</c:v>
                </c:pt>
                <c:pt idx="56">
                  <c:v>Jefferson TB #1144</c:v>
                </c:pt>
                <c:pt idx="57">
                  <c:v>Trigg TB #10</c:v>
                </c:pt>
                <c:pt idx="58">
                  <c:v>Pike TB #400</c:v>
                </c:pt>
                <c:pt idx="59">
                  <c:v>Jefferson IC #1124</c:v>
                </c:pt>
                <c:pt idx="60">
                  <c:v>BreathittTB #30</c:v>
                </c:pt>
                <c:pt idx="61">
                  <c:v>Campbell TB #53</c:v>
                </c:pt>
                <c:pt idx="62">
                  <c:v>Madison TB #108</c:v>
                </c:pt>
                <c:pt idx="63">
                  <c:v>Pike TB #438</c:v>
                </c:pt>
                <c:pt idx="64">
                  <c:v>Kenton TB #89</c:v>
                </c:pt>
                <c:pt idx="65">
                  <c:v>Jefferson IC #1123</c:v>
                </c:pt>
                <c:pt idx="66">
                  <c:v>Pike TB #436</c:v>
                </c:pt>
                <c:pt idx="67">
                  <c:v>Bath IC #1166</c:v>
                </c:pt>
                <c:pt idx="68">
                  <c:v>BreathittTB #60</c:v>
                </c:pt>
                <c:pt idx="69">
                  <c:v>Pike TB #433</c:v>
                </c:pt>
                <c:pt idx="70">
                  <c:v>Simpson TB #910</c:v>
                </c:pt>
                <c:pt idx="71">
                  <c:v>Jefferson IC #1135</c:v>
                </c:pt>
                <c:pt idx="72">
                  <c:v>Williamstown IndependentTB #32</c:v>
                </c:pt>
                <c:pt idx="73">
                  <c:v>Warren TB #1102</c:v>
                </c:pt>
                <c:pt idx="74">
                  <c:v>Pike TB #413</c:v>
                </c:pt>
                <c:pt idx="75">
                  <c:v>BreathittTB #61</c:v>
                </c:pt>
                <c:pt idx="76">
                  <c:v>Pike TB #429</c:v>
                </c:pt>
                <c:pt idx="77">
                  <c:v>Jefferson IC #1133</c:v>
                </c:pt>
                <c:pt idx="78">
                  <c:v>Jefferson IC #1122</c:v>
                </c:pt>
                <c:pt idx="79">
                  <c:v>Jefferson IC #1128</c:v>
                </c:pt>
                <c:pt idx="80">
                  <c:v>Pike TB #410</c:v>
                </c:pt>
                <c:pt idx="81">
                  <c:v>Jefferson IC #1127</c:v>
                </c:pt>
                <c:pt idx="82">
                  <c:v>Kenton TB #90</c:v>
                </c:pt>
                <c:pt idx="83">
                  <c:v>Jefferson IC #1134</c:v>
                </c:pt>
                <c:pt idx="84">
                  <c:v>Franklin County TB #147</c:v>
                </c:pt>
                <c:pt idx="85">
                  <c:v>Pike TB #411</c:v>
                </c:pt>
                <c:pt idx="86">
                  <c:v>Pike TB #431</c:v>
                </c:pt>
                <c:pt idx="87">
                  <c:v>Pike TB #422</c:v>
                </c:pt>
                <c:pt idx="88">
                  <c:v>Crittenden County IC #111</c:v>
                </c:pt>
                <c:pt idx="89">
                  <c:v>McCreary IC #12</c:v>
                </c:pt>
                <c:pt idx="90">
                  <c:v>Jefferson IC #1129</c:v>
                </c:pt>
                <c:pt idx="91">
                  <c:v>Pike TB #399</c:v>
                </c:pt>
                <c:pt idx="92">
                  <c:v>Warren TB #1101</c:v>
                </c:pt>
                <c:pt idx="93">
                  <c:v>Kenton TB #92</c:v>
                </c:pt>
                <c:pt idx="94">
                  <c:v>Jefferson IC #1131</c:v>
                </c:pt>
                <c:pt idx="95">
                  <c:v>Jefferson IC #1136</c:v>
                </c:pt>
                <c:pt idx="96">
                  <c:v>Kenton TB #91</c:v>
                </c:pt>
                <c:pt idx="97">
                  <c:v>Pike TB #424</c:v>
                </c:pt>
                <c:pt idx="98">
                  <c:v>Warren TB #1104</c:v>
                </c:pt>
                <c:pt idx="99">
                  <c:v>Bardstown Independent IC #6</c:v>
                </c:pt>
                <c:pt idx="100">
                  <c:v>Jefferson IC #1130</c:v>
                </c:pt>
                <c:pt idx="101">
                  <c:v>Pike TB #426</c:v>
                </c:pt>
                <c:pt idx="102">
                  <c:v>Jefferson IC #1126</c:v>
                </c:pt>
                <c:pt idx="103">
                  <c:v>Burgin IC #2211</c:v>
                </c:pt>
                <c:pt idx="104">
                  <c:v>Pike TB #425</c:v>
                </c:pt>
                <c:pt idx="105">
                  <c:v>Martin TB #1001</c:v>
                </c:pt>
                <c:pt idx="106">
                  <c:v>Kenton TB #94</c:v>
                </c:pt>
                <c:pt idx="107">
                  <c:v>Barren IC #1</c:v>
                </c:pt>
                <c:pt idx="108">
                  <c:v>Williamstown IndependentTB #30</c:v>
                </c:pt>
                <c:pt idx="109">
                  <c:v>Harlan Independent IC #11</c:v>
                </c:pt>
                <c:pt idx="110">
                  <c:v>BreathittTB #18</c:v>
                </c:pt>
                <c:pt idx="111">
                  <c:v>Madison TB #111</c:v>
                </c:pt>
                <c:pt idx="112">
                  <c:v>Warren TB #1103</c:v>
                </c:pt>
                <c:pt idx="113">
                  <c:v>Marion TB #104</c:v>
                </c:pt>
                <c:pt idx="114">
                  <c:v>Allen -TB #21</c:v>
                </c:pt>
                <c:pt idx="115">
                  <c:v>BreathittTB #1061</c:v>
                </c:pt>
                <c:pt idx="116">
                  <c:v>Corbin IndependentTB #67</c:v>
                </c:pt>
                <c:pt idx="117">
                  <c:v>Frankfort Independent TB #3</c:v>
                </c:pt>
                <c:pt idx="118">
                  <c:v>Pike TB #434</c:v>
                </c:pt>
                <c:pt idx="119">
                  <c:v>Caldwell TB #1184</c:v>
                </c:pt>
                <c:pt idx="120">
                  <c:v>Covington Independent TB #21</c:v>
                </c:pt>
                <c:pt idx="121">
                  <c:v>Bath IC #1269</c:v>
                </c:pt>
                <c:pt idx="122">
                  <c:v>Jefferson TB #1231</c:v>
                </c:pt>
                <c:pt idx="123">
                  <c:v>Jefferson TB #1228</c:v>
                </c:pt>
                <c:pt idx="124">
                  <c:v>BreathittTB #1336</c:v>
                </c:pt>
                <c:pt idx="125">
                  <c:v>Garrard TB #912</c:v>
                </c:pt>
                <c:pt idx="126">
                  <c:v>Jefferson TB #1229</c:v>
                </c:pt>
                <c:pt idx="127">
                  <c:v>Jefferson TB #1220</c:v>
                </c:pt>
                <c:pt idx="128">
                  <c:v>Madison TB #113</c:v>
                </c:pt>
                <c:pt idx="129">
                  <c:v>Meade TB #230</c:v>
                </c:pt>
                <c:pt idx="130">
                  <c:v>Jefferson TB #1230</c:v>
                </c:pt>
                <c:pt idx="131">
                  <c:v>Jefferson TB #1225</c:v>
                </c:pt>
                <c:pt idx="132">
                  <c:v>Jefferson TB #1215</c:v>
                </c:pt>
                <c:pt idx="133">
                  <c:v>Jefferson TB #1222</c:v>
                </c:pt>
                <c:pt idx="134">
                  <c:v>Jefferson TB #1217</c:v>
                </c:pt>
                <c:pt idx="135">
                  <c:v>Montgomery IC #2011</c:v>
                </c:pt>
                <c:pt idx="136">
                  <c:v>Jefferson TB #1232</c:v>
                </c:pt>
                <c:pt idx="137">
                  <c:v>BreathittTB #1324</c:v>
                </c:pt>
                <c:pt idx="138">
                  <c:v>Jefferson TB #1227</c:v>
                </c:pt>
                <c:pt idx="139">
                  <c:v>BreathittTB #1333</c:v>
                </c:pt>
                <c:pt idx="140">
                  <c:v>Madison TB #112</c:v>
                </c:pt>
                <c:pt idx="141">
                  <c:v>Jefferson TB #1226</c:v>
                </c:pt>
                <c:pt idx="142">
                  <c:v>Bullitt IC #1248</c:v>
                </c:pt>
                <c:pt idx="143">
                  <c:v>Jefferson TB #1216</c:v>
                </c:pt>
                <c:pt idx="144">
                  <c:v>Bullitt IC #1259</c:v>
                </c:pt>
                <c:pt idx="145">
                  <c:v>Jefferson TB #1218</c:v>
                </c:pt>
                <c:pt idx="146">
                  <c:v>Bullitt IC #1289</c:v>
                </c:pt>
                <c:pt idx="147">
                  <c:v>Bullitt IC #1290</c:v>
                </c:pt>
                <c:pt idx="148">
                  <c:v>Jefferson TB #1219</c:v>
                </c:pt>
                <c:pt idx="149">
                  <c:v>Bullitt IC #1212</c:v>
                </c:pt>
                <c:pt idx="150">
                  <c:v>Bath IC #1268</c:v>
                </c:pt>
                <c:pt idx="151">
                  <c:v>BreathittTB #1321</c:v>
                </c:pt>
                <c:pt idx="152">
                  <c:v>Jefferson TB #1221</c:v>
                </c:pt>
                <c:pt idx="153">
                  <c:v>Jefferson TB #1223</c:v>
                </c:pt>
                <c:pt idx="154">
                  <c:v>Jefferson TB #1224</c:v>
                </c:pt>
              </c:strCache>
            </c:strRef>
          </c:cat>
          <c:val>
            <c:numRef>
              <c:f>'9. 2011 v 2012 MPG with Filter'!$J$2:$J$157</c:f>
              <c:numCache>
                <c:formatCode>_(* #,##0.0_);_(* \(#,##0.0\);_(* "-"??_);_(@_)</c:formatCode>
                <c:ptCount val="155"/>
                <c:pt idx="0">
                  <c:v>9.684193862354443</c:v>
                </c:pt>
                <c:pt idx="1">
                  <c:v>8.447311772846087</c:v>
                </c:pt>
                <c:pt idx="2">
                  <c:v>9.128790487756248</c:v>
                </c:pt>
                <c:pt idx="3">
                  <c:v>8.248779319366905</c:v>
                </c:pt>
                <c:pt idx="4">
                  <c:v>8.338831375895444</c:v>
                </c:pt>
                <c:pt idx="5">
                  <c:v>9.320792673363202</c:v>
                </c:pt>
                <c:pt idx="6">
                  <c:v>9.814418774798096</c:v>
                </c:pt>
                <c:pt idx="7">
                  <c:v>8.389220100457035</c:v>
                </c:pt>
                <c:pt idx="8">
                  <c:v>7.673433550045823</c:v>
                </c:pt>
                <c:pt idx="9">
                  <c:v>11.329464163145774</c:v>
                </c:pt>
                <c:pt idx="10">
                  <c:v>8.343266326424331</c:v>
                </c:pt>
                <c:pt idx="11">
                  <c:v>10.603259050260627</c:v>
                </c:pt>
                <c:pt idx="12">
                  <c:v>8.736136701337296</c:v>
                </c:pt>
                <c:pt idx="13">
                  <c:v>7.9563942295876995</c:v>
                </c:pt>
                <c:pt idx="14">
                  <c:v>8.277729974968711</c:v>
                </c:pt>
                <c:pt idx="15">
                  <c:v>10.755174315655028</c:v>
                </c:pt>
                <c:pt idx="16">
                  <c:v>10.33314351869282</c:v>
                </c:pt>
                <c:pt idx="17">
                  <c:v>7.26341146538191</c:v>
                </c:pt>
                <c:pt idx="18">
                  <c:v>10.345567497522678</c:v>
                </c:pt>
                <c:pt idx="19">
                  <c:v>7.844259456174996</c:v>
                </c:pt>
                <c:pt idx="20">
                  <c:v>8.495354309696515</c:v>
                </c:pt>
                <c:pt idx="21">
                  <c:v>10.16001691742573</c:v>
                </c:pt>
                <c:pt idx="22">
                  <c:v>8.44399102224036</c:v>
                </c:pt>
                <c:pt idx="23">
                  <c:v>10.713416430187864</c:v>
                </c:pt>
                <c:pt idx="24">
                  <c:v>9.180143128828828</c:v>
                </c:pt>
                <c:pt idx="25">
                  <c:v>8.304498738891636</c:v>
                </c:pt>
                <c:pt idx="26">
                  <c:v>10.00710553814002</c:v>
                </c:pt>
                <c:pt idx="27">
                  <c:v>10.029551916387376</c:v>
                </c:pt>
                <c:pt idx="28">
                  <c:v>7.171890867594251</c:v>
                </c:pt>
                <c:pt idx="29">
                  <c:v>8.412919623781342</c:v>
                </c:pt>
                <c:pt idx="30">
                  <c:v>9.61685218470665</c:v>
                </c:pt>
                <c:pt idx="31">
                  <c:v>7.965329420934391</c:v>
                </c:pt>
                <c:pt idx="32">
                  <c:v>9.422677210683393</c:v>
                </c:pt>
                <c:pt idx="33">
                  <c:v>9.790578243945813</c:v>
                </c:pt>
                <c:pt idx="34">
                  <c:v>9.373575902177153</c:v>
                </c:pt>
                <c:pt idx="35">
                  <c:v>9.094604622296579</c:v>
                </c:pt>
                <c:pt idx="36">
                  <c:v>9.346529836290081</c:v>
                </c:pt>
                <c:pt idx="37">
                  <c:v>6.993651683089833</c:v>
                </c:pt>
                <c:pt idx="38">
                  <c:v>8.987241329140131</c:v>
                </c:pt>
                <c:pt idx="39">
                  <c:v>9.946500294542924</c:v>
                </c:pt>
                <c:pt idx="40">
                  <c:v>9.106819158999054</c:v>
                </c:pt>
                <c:pt idx="41">
                  <c:v>9.095697901083456</c:v>
                </c:pt>
                <c:pt idx="42">
                  <c:v>8.124267893097548</c:v>
                </c:pt>
                <c:pt idx="43">
                  <c:v>9.356388738494855</c:v>
                </c:pt>
                <c:pt idx="44">
                  <c:v>9.185498810905061</c:v>
                </c:pt>
                <c:pt idx="45">
                  <c:v>9.677682857820859</c:v>
                </c:pt>
                <c:pt idx="46">
                  <c:v>9.28491543800637</c:v>
                </c:pt>
                <c:pt idx="47">
                  <c:v>9.294256748413227</c:v>
                </c:pt>
                <c:pt idx="48">
                  <c:v>9.131876144207832</c:v>
                </c:pt>
                <c:pt idx="49">
                  <c:v>9.461863580206776</c:v>
                </c:pt>
                <c:pt idx="50">
                  <c:v>9.141407768645774</c:v>
                </c:pt>
                <c:pt idx="51">
                  <c:v>7.382205606099672</c:v>
                </c:pt>
                <c:pt idx="52">
                  <c:v>9.068746027680545</c:v>
                </c:pt>
                <c:pt idx="53">
                  <c:v>9.483725364804373</c:v>
                </c:pt>
                <c:pt idx="54">
                  <c:v>8.643768226195004</c:v>
                </c:pt>
                <c:pt idx="55">
                  <c:v>7.955295110351328</c:v>
                </c:pt>
                <c:pt idx="56">
                  <c:v>7.2702846470965765</c:v>
                </c:pt>
                <c:pt idx="57">
                  <c:v>9.35118672547784</c:v>
                </c:pt>
                <c:pt idx="58">
                  <c:v>8.841616785200326</c:v>
                </c:pt>
                <c:pt idx="59">
                  <c:v>8.225262172284644</c:v>
                </c:pt>
                <c:pt idx="60">
                  <c:v>9.294920648574255</c:v>
                </c:pt>
                <c:pt idx="61">
                  <c:v>8.992610331147608</c:v>
                </c:pt>
                <c:pt idx="62">
                  <c:v>7.647738688835841</c:v>
                </c:pt>
                <c:pt idx="63">
                  <c:v>8.744087331247867</c:v>
                </c:pt>
                <c:pt idx="64">
                  <c:v>8.727848685222204</c:v>
                </c:pt>
                <c:pt idx="65">
                  <c:v>7.365177353342427</c:v>
                </c:pt>
                <c:pt idx="66">
                  <c:v>8.800261916534149</c:v>
                </c:pt>
                <c:pt idx="67">
                  <c:v>8.00602428639016</c:v>
                </c:pt>
                <c:pt idx="68">
                  <c:v>8.627507210548004</c:v>
                </c:pt>
                <c:pt idx="69">
                  <c:v>9.137227742046585</c:v>
                </c:pt>
                <c:pt idx="70">
                  <c:v>9.006514011545443</c:v>
                </c:pt>
                <c:pt idx="71">
                  <c:v>8.587687503485194</c:v>
                </c:pt>
                <c:pt idx="72">
                  <c:v>7.918900032883919</c:v>
                </c:pt>
                <c:pt idx="73">
                  <c:v>7.928297984687142</c:v>
                </c:pt>
                <c:pt idx="74">
                  <c:v>8.539501555812018</c:v>
                </c:pt>
                <c:pt idx="75">
                  <c:v>8.766128909635531</c:v>
                </c:pt>
                <c:pt idx="76">
                  <c:v>8.75286832352558</c:v>
                </c:pt>
                <c:pt idx="77">
                  <c:v>7.543350655778272</c:v>
                </c:pt>
                <c:pt idx="78">
                  <c:v>7.869034935232434</c:v>
                </c:pt>
                <c:pt idx="79">
                  <c:v>8.452204663876312</c:v>
                </c:pt>
                <c:pt idx="80">
                  <c:v>9.563489580073847</c:v>
                </c:pt>
                <c:pt idx="81">
                  <c:v>7.4768155053974485</c:v>
                </c:pt>
                <c:pt idx="82">
                  <c:v>8.120025633811622</c:v>
                </c:pt>
                <c:pt idx="83">
                  <c:v>8.86194991350785</c:v>
                </c:pt>
                <c:pt idx="84">
                  <c:v>7.3912571755469205</c:v>
                </c:pt>
                <c:pt idx="85">
                  <c:v>8.741288630465855</c:v>
                </c:pt>
                <c:pt idx="86">
                  <c:v>8.254099320684002</c:v>
                </c:pt>
                <c:pt idx="87">
                  <c:v>8.136862441282325</c:v>
                </c:pt>
                <c:pt idx="88">
                  <c:v>7.750482735401586</c:v>
                </c:pt>
                <c:pt idx="89">
                  <c:v>7.53052602047973</c:v>
                </c:pt>
                <c:pt idx="90">
                  <c:v>8.125726894599447</c:v>
                </c:pt>
                <c:pt idx="91">
                  <c:v>8.597522582163766</c:v>
                </c:pt>
                <c:pt idx="92">
                  <c:v>7.554794927763954</c:v>
                </c:pt>
                <c:pt idx="93">
                  <c:v>7.600187443398413</c:v>
                </c:pt>
                <c:pt idx="94">
                  <c:v>8.17585621113302</c:v>
                </c:pt>
                <c:pt idx="95">
                  <c:v>7.530714694110921</c:v>
                </c:pt>
                <c:pt idx="96">
                  <c:v>7.29216336015837</c:v>
                </c:pt>
                <c:pt idx="97">
                  <c:v>9.52159539298283</c:v>
                </c:pt>
                <c:pt idx="98">
                  <c:v>7.614092432078083</c:v>
                </c:pt>
                <c:pt idx="99">
                  <c:v>6.5428353313729914</c:v>
                </c:pt>
                <c:pt idx="100">
                  <c:v>8.521158114593632</c:v>
                </c:pt>
                <c:pt idx="101">
                  <c:v>8.198257661166343</c:v>
                </c:pt>
                <c:pt idx="102">
                  <c:v>7.6845293823760334</c:v>
                </c:pt>
                <c:pt idx="103">
                  <c:v>7.685185084745763</c:v>
                </c:pt>
                <c:pt idx="104">
                  <c:v>7.825475948679073</c:v>
                </c:pt>
                <c:pt idx="105">
                  <c:v>8.508914712814423</c:v>
                </c:pt>
                <c:pt idx="106">
                  <c:v>7.695986207313754</c:v>
                </c:pt>
                <c:pt idx="107">
                  <c:v>7.508409090909092</c:v>
                </c:pt>
                <c:pt idx="108">
                  <c:v>8.007360378779726</c:v>
                </c:pt>
                <c:pt idx="109">
                  <c:v>7.413029532384813</c:v>
                </c:pt>
                <c:pt idx="110">
                  <c:v>8.267894389438945</c:v>
                </c:pt>
                <c:pt idx="111">
                  <c:v>7.588317437137771</c:v>
                </c:pt>
                <c:pt idx="112">
                  <c:v>7.609729716950464</c:v>
                </c:pt>
                <c:pt idx="113">
                  <c:v>7.206127169915774</c:v>
                </c:pt>
                <c:pt idx="114">
                  <c:v>7.034890932982918</c:v>
                </c:pt>
                <c:pt idx="115">
                  <c:v>7.134917217895025</c:v>
                </c:pt>
                <c:pt idx="116">
                  <c:v>7.826707937722442</c:v>
                </c:pt>
                <c:pt idx="117">
                  <c:v>6.149051739072834</c:v>
                </c:pt>
                <c:pt idx="118">
                  <c:v>8.92572990005416</c:v>
                </c:pt>
                <c:pt idx="119">
                  <c:v>7.604987748866646</c:v>
                </c:pt>
                <c:pt idx="120">
                  <c:v>6.611614747751504</c:v>
                </c:pt>
                <c:pt idx="121">
                  <c:v>7.2198807157057665</c:v>
                </c:pt>
                <c:pt idx="122">
                  <c:v>9.976279105101227</c:v>
                </c:pt>
                <c:pt idx="123">
                  <c:v>5.145301476471015</c:v>
                </c:pt>
                <c:pt idx="124">
                  <c:v>9.143586401650918</c:v>
                </c:pt>
                <c:pt idx="125">
                  <c:v>8.718392510560566</c:v>
                </c:pt>
                <c:pt idx="126">
                  <c:v>8.817628285882254</c:v>
                </c:pt>
                <c:pt idx="127">
                  <c:v>8.921117601011622</c:v>
                </c:pt>
                <c:pt idx="128">
                  <c:v>7.896640551818103</c:v>
                </c:pt>
                <c:pt idx="129">
                  <c:v>8.85437381699691</c:v>
                </c:pt>
                <c:pt idx="130">
                  <c:v>8.406041562791046</c:v>
                </c:pt>
                <c:pt idx="131">
                  <c:v>8.358580607029104</c:v>
                </c:pt>
                <c:pt idx="132">
                  <c:v>8.430939736393913</c:v>
                </c:pt>
                <c:pt idx="133">
                  <c:v>8.042492521658057</c:v>
                </c:pt>
                <c:pt idx="134">
                  <c:v>8.206220909166921</c:v>
                </c:pt>
                <c:pt idx="135">
                  <c:v>7.410861007954992</c:v>
                </c:pt>
                <c:pt idx="136">
                  <c:v>7.89248073601056</c:v>
                </c:pt>
                <c:pt idx="137">
                  <c:v>8.723583513740847</c:v>
                </c:pt>
                <c:pt idx="138">
                  <c:v>5.33701625582368</c:v>
                </c:pt>
                <c:pt idx="139">
                  <c:v>10.191935242653107</c:v>
                </c:pt>
                <c:pt idx="140">
                  <c:v>8.168095222693017</c:v>
                </c:pt>
                <c:pt idx="141">
                  <c:v>9.469083716812747</c:v>
                </c:pt>
                <c:pt idx="142">
                  <c:v>7.444860943168077</c:v>
                </c:pt>
                <c:pt idx="143">
                  <c:v>8.156966650608542</c:v>
                </c:pt>
                <c:pt idx="144">
                  <c:v>7.5538531278331815</c:v>
                </c:pt>
                <c:pt idx="145">
                  <c:v>8.419711592624582</c:v>
                </c:pt>
                <c:pt idx="146">
                  <c:v>7.555548589341693</c:v>
                </c:pt>
                <c:pt idx="147">
                  <c:v>7.945336577453364</c:v>
                </c:pt>
                <c:pt idx="148">
                  <c:v>8.296251953164635</c:v>
                </c:pt>
                <c:pt idx="149">
                  <c:v>7.637553832902671</c:v>
                </c:pt>
                <c:pt idx="150">
                  <c:v>8.10690457719162</c:v>
                </c:pt>
                <c:pt idx="151">
                  <c:v>10.657496809612097</c:v>
                </c:pt>
                <c:pt idx="152">
                  <c:v>8.945587763955247</c:v>
                </c:pt>
                <c:pt idx="153">
                  <c:v>8.552351446492036</c:v>
                </c:pt>
                <c:pt idx="154">
                  <c:v>8.818801629263401</c:v>
                </c:pt>
              </c:numCache>
            </c:numRef>
          </c:val>
        </c:ser>
        <c:axId val="520781"/>
        <c:axId val="4687030"/>
      </c:barChart>
      <c:catAx>
        <c:axId val="520781"/>
        <c:scaling>
          <c:orientation val="minMax"/>
        </c:scaling>
        <c:axPos val="b"/>
        <c:delete val="0"/>
        <c:numFmt formatCode="General" sourceLinked="1"/>
        <c:majorTickMark val="out"/>
        <c:minorTickMark val="none"/>
        <c:tickLblPos val="nextTo"/>
        <c:crossAx val="4687030"/>
        <c:crosses val="autoZero"/>
        <c:auto val="1"/>
        <c:lblOffset val="100"/>
        <c:noMultiLvlLbl val="0"/>
      </c:catAx>
      <c:valAx>
        <c:axId val="4687030"/>
        <c:scaling>
          <c:orientation val="minMax"/>
          <c:max val="14"/>
          <c:min val="6"/>
        </c:scaling>
        <c:axPos val="l"/>
        <c:delete val="0"/>
        <c:numFmt formatCode="_(* #,##0.0_);_(* \(#,##0.0\);_(* &quot;-&quot;??_);_(@_)" sourceLinked="1"/>
        <c:majorTickMark val="out"/>
        <c:minorTickMark val="none"/>
        <c:tickLblPos val="nextTo"/>
        <c:crossAx val="520781"/>
        <c:crosses val="autoZero"/>
        <c:crossBetween val="between"/>
        <c:dispUnits/>
      </c:valAx>
    </c:plotArea>
    <c:legend>
      <c:legendPos val="r"/>
      <c:layout>
        <c:manualLayout>
          <c:xMode val="edge"/>
          <c:yMode val="edge"/>
          <c:x val="0.667"/>
          <c:y val="0.06575"/>
          <c:w val="0.086"/>
          <c:h val="0.147"/>
        </c:manualLayout>
      </c:layout>
      <c:overlay val="0"/>
      <c:txPr>
        <a:bodyPr vert="horz" rot="0"/>
        <a:lstStyle/>
        <a:p>
          <a:pPr>
            <a:defRPr lang="en-US" cap="none" sz="1200" u="none" baseline="0">
              <a:latin typeface="+mn-cs"/>
              <a:ea typeface="+mn-cs"/>
              <a:cs typeface="+mn-cs"/>
            </a:defRPr>
          </a:pPr>
        </a:p>
      </c:txPr>
    </c:legend>
    <c:plotVisOnly val="1"/>
    <c:dispBlanksAs val="gap"/>
    <c:showDLblsOverMax val="0"/>
    <c:pivotFmts xmlns:c="http://schemas.openxmlformats.org/drawingml/2006/chart">
      <c:pivotFmt>
        <c:idx val="0"/>
        <c:marker>
          <c:symbol val="none"/>
        </c:marker>
      </c:pivotFmt>
      <c:pivotFmt>
        <c:idx val="1"/>
        <c:marker>
          <c:symbol val="none"/>
        </c:marker>
      </c:pivotFmt>
      <c:pivotFmt>
        <c:idx val="2"/>
        <c:marker>
          <c:symbol val="none"/>
        </c:marker>
      </c:pivotFmt>
      <c:pivotFmt>
        <c:idx val="3"/>
        <c:spPr>
          <a:solidFill xmlns:a="http://schemas.openxmlformats.org/drawingml/2006/main">
            <a:srgbClr val="92D050"/>
          </a:solidFill>
        </c:spPr>
        <c:marker>
          <c:symbol val="none"/>
        </c:marker>
      </c:pivotFmt>
      <c:pivotFmt>
        <c:idx val="4"/>
        <c:marker>
          <c:symbol val="none"/>
        </c:marker>
      </c:pivotFmt>
      <c:pivotFmt>
        <c:idx val="5"/>
        <c:spPr>
          <a:solidFill xmlns:a="http://schemas.openxmlformats.org/drawingml/2006/main">
            <a:srgbClr val="92D050"/>
          </a:solidFill>
        </c:spPr>
        <c:marker>
          <c:symbol val="none"/>
        </c:marker>
      </c:pivotFmt>
      <c:pivotFmt>
        <c:idx val="6"/>
        <c:marker>
          <c:symbol val="none"/>
        </c:marker>
      </c:pivotFmt>
      <c:pivotFmt>
        <c:idx val="7"/>
        <c:spPr>
          <a:solidFill xmlns:a="http://schemas.openxmlformats.org/drawingml/2006/main">
            <a:srgbClr val="92D050"/>
          </a:solidFill>
        </c:spPr>
        <c:marker>
          <c:symbol val="none"/>
        </c:marker>
      </c:pivotFmt>
    </c:pivotFmts>
  </c:chart>
  <c:spPr>
    <a:solidFill>
      <a:schemeClr val="bg1"/>
    </a:solidFill>
    <a:ln w="25400" cap="flat" cmpd="sng">
      <a:solidFill>
        <a:schemeClr val="accent1"/>
      </a:solidFill>
      <a:prstDash val="solid"/>
    </a:ln>
  </c:spPr>
  <c:txPr>
    <a:bodyPr vert="horz" rot="0"/>
    <a:lstStyle/>
    <a:p>
      <a:pPr>
        <a:defRPr lang="en-US" cap="none" u="none" baseline="0">
          <a:solidFill>
            <a:schemeClr val="tx1"/>
          </a:solidFill>
          <a:latin typeface="+mn-lt"/>
          <a:ea typeface="+mn-cs"/>
          <a:cs typeface="+mn-cs"/>
        </a:defRPr>
      </a:pPr>
    </a:p>
  </c:txPr>
  <c:userShapes r:id="rId1"/>
  <c:extLst xmlns:c="http://schemas.microsoft.com/office/drawing/2007/8/2/chart">
    <c:ext uri="{781A3756-C4B2-4CAC-9D66-4F8BD8637D16}">
      <c14:pivotOptions xmlns:c14="http://schemas.microsoft.com/office/drawing/2007/8/2/chart">
        <c14:dropZoneFilter val="1"/>
        <c14:dropZoneCatego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[0]11. MPG by Bus Type!PivotTable1</c:name>
  </c:pivotSource>
  <c:chart>
    <c:autoTitleDeleted val="0"/>
    <c:title>
      <c:tx>
        <c:rich>
          <a:bodyPr vert="horz" rot="0" anchor="ctr"/>
          <a:lstStyle/>
          <a:p>
            <a:pPr algn="ctr">
              <a:defRPr/>
            </a:pPr>
            <a:r>
              <a:rPr lang="en-US" cap="none" u="none" baseline="0">
                <a:latin typeface="Arial"/>
                <a:ea typeface="Arial"/>
                <a:cs typeface="Arial"/>
              </a:rPr>
              <a:t>Kentucky Hybrid School Bus Project</a:t>
            </a:r>
            <a:r>
              <a:rPr lang="en-US" cap="none" u="none" baseline="0">
                <a:latin typeface="Arial"/>
                <a:ea typeface="Arial"/>
                <a:cs typeface="Arial"/>
              </a:rPr>
              <a:t>
Hybrid MPG</a:t>
            </a:r>
            <a:r>
              <a:rPr lang="en-US" cap="none" u="none" baseline="0">
                <a:latin typeface="Arial"/>
                <a:ea typeface="Arial"/>
                <a:cs typeface="Arial"/>
              </a:rPr>
              <a:t> by Bus Type</a:t>
            </a:r>
            <a:r>
              <a:rPr lang="en-US" cap="none" u="none" baseline="0">
                <a:latin typeface="Arial"/>
                <a:ea typeface="Arial"/>
                <a:cs typeface="Arial"/>
              </a:rPr>
              <a:t>
2011 v. 2012</a:t>
            </a:r>
          </a:p>
        </c:rich>
      </c:tx>
      <c:layout/>
      <c:overlay val="0"/>
      <c:spPr>
        <a:noFill/>
        <a:ln>
          <a:noFill/>
        </a:ln>
      </c:spPr>
    </c:title>
    <c:plotArea>
      <c:layout>
        <c:manualLayout>
          <c:layoutTarget val="inner"/>
          <c:xMode val="edge"/>
          <c:yMode val="edge"/>
          <c:x val="0.141"/>
          <c:y val="0.365"/>
          <c:w val="0.62975"/>
          <c:h val="0.52725"/>
        </c:manualLayout>
      </c:layout>
      <c:barChart>
        <c:barDir val="col"/>
        <c:grouping val="clustered"/>
        <c:varyColors val="0"/>
        <c:ser>
          <c:idx val="0"/>
          <c:order val="0"/>
          <c:tx>
            <c:strRef>
              <c:f>'11. MPG by Bus Type'!$G$3</c:f>
              <c:strCache>
                <c:ptCount val="1"/>
                <c:pt idx="0">
                  <c:v>2011 Hybrid MPG</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25"/>
                  <c:y val="0.00975"/>
                </c:manualLayout>
              </c:layout>
              <c:tx>
                <c:rich>
                  <a:bodyPr vert="horz" rot="0" anchor="ctr"/>
                  <a:lstStyle/>
                  <a:p>
                    <a:pPr algn="ctr">
                      <a:defRPr/>
                    </a:pPr>
                    <a:r>
                      <a:rPr lang="en-US"/>
                      <a:t>8.7</a:t>
                    </a:r>
                  </a:p>
                </c:rich>
              </c:tx>
              <c:dLblPos val="outEnd"/>
              <c:showLegendKey val="0"/>
              <c:showVal val="1"/>
              <c:showBubbleSize val="0"/>
              <c:showCatName val="0"/>
              <c:showSerName val="0"/>
              <c:showPercent val="0"/>
            </c:dLbl>
            <c:dLbl>
              <c:idx val="1"/>
              <c:layout>
                <c:manualLayout>
                  <c:x val="0.00425"/>
                  <c:y val="0.01725"/>
                </c:manualLayout>
              </c:layout>
              <c:dLblPos val="outEnd"/>
              <c:showLegendKey val="0"/>
              <c:showVal val="1"/>
              <c:showBubbleSize val="0"/>
              <c:showCatName val="0"/>
              <c:showSerName val="0"/>
              <c:showPercent val="0"/>
            </c:dLbl>
            <c:numFmt formatCode="General" sourceLinked="1"/>
            <c:spPr>
              <a:noFill/>
            </c:spPr>
            <c:dLblPos val="outEnd"/>
            <c:showLegendKey val="0"/>
            <c:showVal val="1"/>
            <c:showBubbleSize val="0"/>
            <c:showCatName val="0"/>
            <c:showSerName val="0"/>
            <c:showPercent val="0"/>
          </c:dLbls>
          <c:cat>
            <c:strRef>
              <c:f>'11. MPG by Bus Type'!$F$4:$F$6</c:f>
              <c:strCache>
                <c:ptCount val="2"/>
                <c:pt idx="0">
                  <c:v>IC</c:v>
                </c:pt>
                <c:pt idx="1">
                  <c:v>TB</c:v>
                </c:pt>
              </c:strCache>
            </c:strRef>
          </c:cat>
          <c:val>
            <c:numRef>
              <c:f>'11. MPG by Bus Type'!$G$4:$G$6</c:f>
              <c:numCache>
                <c:formatCode>0.0</c:formatCode>
                <c:ptCount val="2"/>
                <c:pt idx="0">
                  <c:v>8.655878011036448</c:v>
                </c:pt>
                <c:pt idx="1">
                  <c:v>9.208491796346202</c:v>
                </c:pt>
              </c:numCache>
            </c:numRef>
          </c:val>
        </c:ser>
        <c:ser>
          <c:idx val="1"/>
          <c:order val="1"/>
          <c:tx>
            <c:strRef>
              <c:f>'11. MPG by Bus Type'!$H$3</c:f>
              <c:strCache>
                <c:ptCount val="1"/>
                <c:pt idx="0">
                  <c:v>2012 Hybrid MPG</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c:spPr>
            <c:dLblPos val="outEnd"/>
            <c:showLegendKey val="0"/>
            <c:showVal val="1"/>
            <c:showBubbleSize val="0"/>
            <c:showCatName val="0"/>
            <c:showSerName val="0"/>
            <c:showPercent val="0"/>
          </c:dLbls>
          <c:cat>
            <c:strRef>
              <c:f>'11. MPG by Bus Type'!$F$4:$F$6</c:f>
              <c:strCache>
                <c:ptCount val="2"/>
                <c:pt idx="0">
                  <c:v>IC</c:v>
                </c:pt>
                <c:pt idx="1">
                  <c:v>TB</c:v>
                </c:pt>
              </c:strCache>
            </c:strRef>
          </c:cat>
          <c:val>
            <c:numRef>
              <c:f>'11. MPG by Bus Type'!$H$4:$H$6</c:f>
              <c:numCache>
                <c:formatCode>0.0</c:formatCode>
                <c:ptCount val="2"/>
                <c:pt idx="0">
                  <c:v>7.869139351318254</c:v>
                </c:pt>
                <c:pt idx="1">
                  <c:v>8.622663195348093</c:v>
                </c:pt>
              </c:numCache>
            </c:numRef>
          </c:val>
        </c:ser>
        <c:axId val="42183271"/>
        <c:axId val="44105120"/>
      </c:barChart>
      <c:catAx>
        <c:axId val="42183271"/>
        <c:scaling>
          <c:orientation val="minMax"/>
        </c:scaling>
        <c:axPos val="b"/>
        <c:delete val="0"/>
        <c:numFmt formatCode="General" sourceLinked="1"/>
        <c:majorTickMark val="out"/>
        <c:minorTickMark val="none"/>
        <c:tickLblPos val="nextTo"/>
        <c:crossAx val="44105120"/>
        <c:crosses val="autoZero"/>
        <c:auto val="1"/>
        <c:lblOffset val="100"/>
        <c:noMultiLvlLbl val="0"/>
      </c:catAx>
      <c:valAx>
        <c:axId val="44105120"/>
        <c:scaling>
          <c:orientation val="minMax"/>
        </c:scaling>
        <c:axPos val="l"/>
        <c:title>
          <c:tx>
            <c:rich>
              <a:bodyPr vert="horz" rot="-5400000" anchor="ctr"/>
              <a:lstStyle/>
              <a:p>
                <a:pPr algn="ctr">
                  <a:defRPr/>
                </a:pPr>
                <a:r>
                  <a:rPr lang="en-US" cap="none" sz="1200" b="1" u="none" baseline="0">
                    <a:latin typeface="Arial"/>
                    <a:ea typeface="Arial"/>
                    <a:cs typeface="Arial"/>
                  </a:rPr>
                  <a:t>Hybrid Miles per Gallon</a:t>
                </a:r>
              </a:p>
            </c:rich>
          </c:tx>
          <c:layout>
            <c:manualLayout>
              <c:xMode val="edge"/>
              <c:yMode val="edge"/>
              <c:x val="0.0325"/>
              <c:y val="0.365"/>
            </c:manualLayout>
          </c:layout>
          <c:overlay val="0"/>
          <c:spPr>
            <a:noFill/>
            <a:ln>
              <a:noFill/>
            </a:ln>
          </c:spPr>
        </c:title>
        <c:majorGridlines/>
        <c:delete val="0"/>
        <c:numFmt formatCode="0.0" sourceLinked="1"/>
        <c:majorTickMark val="out"/>
        <c:minorTickMark val="none"/>
        <c:tickLblPos val="nextTo"/>
        <c:crossAx val="42183271"/>
        <c:crosses val="autoZero"/>
        <c:crossBetween val="between"/>
        <c:dispUnits/>
      </c:valAx>
    </c:plotArea>
    <c:legend>
      <c:legendPos val="r"/>
      <c:layout/>
      <c:overlay val="0"/>
    </c:legend>
    <c:plotVisOnly val="1"/>
    <c:dispBlanksAs val="gap"/>
    <c:showDLblsOverMax val="0"/>
    <c:pivotFmts xmlns:c="http://schemas.openxmlformats.org/drawingml/2006/chart">
      <c:pivotFmt>
        <c:idx val="0"/>
        <c:spPr>
          <a:solidFill xmlns:a="http://schemas.openxmlformats.org/drawingml/2006/main">
            <a:srgbClr val="92D050"/>
          </a:solidFill>
        </c:spPr>
        <c:marker>
          <c:symbol val="none"/>
        </c:marker>
        <c:dLbl>
          <c:idx val="0"/>
          <c:spPr>
            <a:noFill xmlns:a="http://schemas.openxmlformats.org/drawingml/2006/main"/>
          </c:spPr>
          <c:txPr>
            <a:bodyPr xmlns:a="http://schemas.openxmlformats.org/drawingml/2006/main"/>
            <a:lstStyle xmlns:a="http://schemas.openxmlformats.org/drawingml/2006/main"/>
            <a:p xmlns:a="http://schemas.openxmlformats.org/drawingml/2006/main">
              <a:pPr>
                <a:defRPr/>
              </a:pPr>
              <a:endParaRPr lang="en-US"/>
            </a:p>
          </c:txPr>
          <c:dLblPos val="outEnd"/>
          <c:showLegendKey val="0"/>
          <c:showVal val="1"/>
          <c:showCatName val="0"/>
          <c:showSerName val="0"/>
          <c:showPercent val="0"/>
          <c:showBubbleSize val="0"/>
        </c:dLbl>
      </c:pivotFmt>
      <c:pivotFmt>
        <c:idx val="1"/>
        <c:spPr>
          <a:solidFill xmlns:a="http://schemas.openxmlformats.org/drawingml/2006/main">
            <a:srgbClr val="0070C0"/>
          </a:solidFill>
        </c:spPr>
        <c:marker>
          <c:symbol val="none"/>
        </c:marker>
        <c:dLbl>
          <c:idx val="0"/>
          <c:spPr>
            <a:noFill xmlns:a="http://schemas.openxmlformats.org/drawingml/2006/main"/>
          </c:spPr>
          <c:txPr>
            <a:bodyPr xmlns:a="http://schemas.openxmlformats.org/drawingml/2006/main"/>
            <a:lstStyle xmlns:a="http://schemas.openxmlformats.org/drawingml/2006/main"/>
            <a:p xmlns:a="http://schemas.openxmlformats.org/drawingml/2006/main">
              <a:pPr>
                <a:defRPr/>
              </a:pPr>
              <a:endParaRPr lang="en-US"/>
            </a:p>
          </c:txPr>
          <c:dLblPos val="outEnd"/>
          <c:showLegendKey val="0"/>
          <c:showVal val="1"/>
          <c:showCatName val="0"/>
          <c:showSerName val="0"/>
          <c:showPercent val="0"/>
          <c:showBubbleSize val="0"/>
        </c:dLbl>
      </c:pivotFmt>
      <c:pivotFmt>
        <c:idx val="2"/>
        <c:dLbl>
          <c:idx val="0"/>
          <c:layout>
            <c:manualLayout>
              <c:x val="4.3325206161458378E-3"/>
              <c:y val="1.7176599790634829E-2"/>
            </c:manualLayout>
          </c:layout>
          <c:dLblPos val="outEnd"/>
          <c:showLegendKey val="0"/>
          <c:showVal val="1"/>
          <c:showCatName val="0"/>
          <c:showSerName val="0"/>
          <c:showPercent val="0"/>
          <c:showBubbleSize val="0"/>
        </c:dLbl>
      </c:pivotFmt>
      <c:pivotFmt>
        <c:idx val="3"/>
        <c:dLbl>
          <c:idx val="0"/>
          <c:layout>
            <c:manualLayout>
              <c:x val="2.1662603080729189E-3"/>
              <c:y val="9.7453535268833286E-3"/>
            </c:manualLayout>
          </c:layout>
          <c:tx>
            <c:rich>
              <a:bodyPr xmlns:a="http://schemas.openxmlformats.org/drawingml/2006/main"/>
              <a:lstStyle xmlns:a="http://schemas.openxmlformats.org/drawingml/2006/main"/>
              <a:p xmlns:a="http://schemas.openxmlformats.org/drawingml/2006/main">
                <a:r>
                  <a:rPr lang="en-US"/>
                  <a:t>8.7</a:t>
                </a:r>
              </a:p>
            </c:rich>
          </c:tx>
          <c:dLblPos val="outEnd"/>
          <c:showLegendKey val="0"/>
          <c:showVal val="1"/>
          <c:showCatName val="0"/>
          <c:showSerName val="0"/>
          <c:showPercent val="0"/>
          <c:showBubbleSize val="0"/>
        </c:dLbl>
      </c:pivotFmt>
      <c:pivotFmt>
        <c:idx val="4"/>
        <c:spPr>
          <a:solidFill xmlns:a="http://schemas.openxmlformats.org/drawingml/2006/main">
            <a:srgbClr val="0070C0"/>
          </a:solidFill>
        </c:spPr>
        <c:marker>
          <c:symbol val="none"/>
        </c:marker>
        <c:dLbl>
          <c:idx val="0"/>
          <c:spPr>
            <a:noFill xmlns:a="http://schemas.openxmlformats.org/drawingml/2006/main"/>
          </c:spPr>
          <c:txPr>
            <a:bodyPr xmlns:a="http://schemas.openxmlformats.org/drawingml/2006/main"/>
            <a:lstStyle xmlns:a="http://schemas.openxmlformats.org/drawingml/2006/main"/>
            <a:p xmlns:a="http://schemas.openxmlformats.org/drawingml/2006/main">
              <a:pPr>
                <a:defRPr/>
              </a:pPr>
              <a:endParaRPr lang="en-US"/>
            </a:p>
          </c:txPr>
          <c:dLblPos val="outEnd"/>
          <c:showLegendKey val="0"/>
          <c:showVal val="1"/>
          <c:showCatName val="0"/>
          <c:showSerName val="0"/>
          <c:showPercent val="0"/>
          <c:showBubbleSize val="0"/>
        </c:dLbl>
      </c:pivotFmt>
      <c:pivotFmt>
        <c:idx val="5"/>
        <c:dLbl>
          <c:idx val="0"/>
          <c:layout>
            <c:manualLayout>
              <c:x val="2.1662603080729189E-3"/>
              <c:y val="9.7453535268833286E-3"/>
            </c:manualLayout>
          </c:layout>
          <c:tx>
            <c:rich>
              <a:bodyPr xmlns:a="http://schemas.openxmlformats.org/drawingml/2006/main"/>
              <a:lstStyle xmlns:a="http://schemas.openxmlformats.org/drawingml/2006/main"/>
              <a:p xmlns:a="http://schemas.openxmlformats.org/drawingml/2006/main">
                <a:r>
                  <a:rPr lang="en-US"/>
                  <a:t>8.7</a:t>
                </a:r>
              </a:p>
            </c:rich>
          </c:tx>
          <c:dLblPos val="outEnd"/>
          <c:showLegendKey val="0"/>
          <c:showVal val="1"/>
          <c:showCatName val="0"/>
          <c:showSerName val="0"/>
          <c:showPercent val="0"/>
          <c:showBubbleSize val="0"/>
        </c:dLbl>
      </c:pivotFmt>
      <c:pivotFmt>
        <c:idx val="6"/>
        <c:dLbl>
          <c:idx val="0"/>
          <c:layout>
            <c:manualLayout>
              <c:x val="4.3325206161458378E-3"/>
              <c:y val="1.7176599790634829E-2"/>
            </c:manualLayout>
          </c:layout>
          <c:dLblPos val="outEnd"/>
          <c:showLegendKey val="0"/>
          <c:showVal val="1"/>
          <c:showCatName val="0"/>
          <c:showSerName val="0"/>
          <c:showPercent val="0"/>
          <c:showBubbleSize val="0"/>
        </c:dLbl>
      </c:pivotFmt>
      <c:pivotFmt>
        <c:idx val="7"/>
        <c:spPr>
          <a:solidFill xmlns:a="http://schemas.openxmlformats.org/drawingml/2006/main">
            <a:srgbClr val="92D050"/>
          </a:solidFill>
        </c:spPr>
        <c:marker>
          <c:symbol val="none"/>
        </c:marker>
        <c:dLbl>
          <c:idx val="0"/>
          <c:spPr>
            <a:noFill xmlns:a="http://schemas.openxmlformats.org/drawingml/2006/main"/>
          </c:spPr>
          <c:txPr>
            <a:bodyPr xmlns:a="http://schemas.openxmlformats.org/drawingml/2006/main"/>
            <a:lstStyle xmlns:a="http://schemas.openxmlformats.org/drawingml/2006/main"/>
            <a:p xmlns:a="http://schemas.openxmlformats.org/drawingml/2006/main">
              <a:pPr>
                <a:defRPr/>
              </a:pPr>
              <a:endParaRPr lang="en-US"/>
            </a:p>
          </c:txPr>
          <c:dLblPos val="outEnd"/>
          <c:showLegendKey val="0"/>
          <c:showVal val="1"/>
          <c:showCatName val="0"/>
          <c:showSerName val="0"/>
          <c:showPercent val="0"/>
          <c:showBubbleSize val="0"/>
        </c:dLbl>
      </c:pivotFmt>
      <c:pivotFmt>
        <c:idx val="8"/>
        <c:spPr>
          <a:solidFill xmlns:a="http://schemas.openxmlformats.org/drawingml/2006/main">
            <a:srgbClr val="0070C0"/>
          </a:solidFill>
        </c:spPr>
        <c:marker>
          <c:symbol val="none"/>
        </c:marker>
        <c:dLbl>
          <c:idx val="0"/>
          <c:spPr>
            <a:noFill xmlns:a="http://schemas.openxmlformats.org/drawingml/2006/main"/>
          </c:spPr>
          <c:txPr>
            <a:bodyPr xmlns:a="http://schemas.openxmlformats.org/drawingml/2006/main"/>
            <a:lstStyle xmlns:a="http://schemas.openxmlformats.org/drawingml/2006/main"/>
            <a:p xmlns:a="http://schemas.openxmlformats.org/drawingml/2006/main">
              <a:pPr>
                <a:defRPr/>
              </a:pPr>
              <a:endParaRPr lang="en-US"/>
            </a:p>
          </c:txPr>
          <c:dLblPos val="outEnd"/>
          <c:showLegendKey val="0"/>
          <c:showVal val="1"/>
          <c:showCatName val="0"/>
          <c:showSerName val="0"/>
          <c:showPercent val="0"/>
          <c:showBubbleSize val="0"/>
        </c:dLbl>
      </c:pivotFmt>
      <c:pivotFmt>
        <c:idx val="9"/>
        <c:dLbl>
          <c:idx val="0"/>
          <c:layout>
            <c:manualLayout>
              <c:x val="2.1662603080729189E-3"/>
              <c:y val="9.7453535268833286E-3"/>
            </c:manualLayout>
          </c:layout>
          <c:tx>
            <c:rich>
              <a:bodyPr xmlns:a="http://schemas.openxmlformats.org/drawingml/2006/main"/>
              <a:lstStyle xmlns:a="http://schemas.openxmlformats.org/drawingml/2006/main"/>
              <a:p xmlns:a="http://schemas.openxmlformats.org/drawingml/2006/main">
                <a:r>
                  <a:rPr lang="en-US"/>
                  <a:t>8.7</a:t>
                </a:r>
              </a:p>
            </c:rich>
          </c:tx>
          <c:dLblPos val="outEnd"/>
          <c:showLegendKey val="0"/>
          <c:showVal val="1"/>
          <c:showCatName val="0"/>
          <c:showSerName val="0"/>
          <c:showPercent val="0"/>
          <c:showBubbleSize val="0"/>
        </c:dLbl>
      </c:pivotFmt>
      <c:pivotFmt>
        <c:idx val="10"/>
        <c:dLbl>
          <c:idx val="0"/>
          <c:layout>
            <c:manualLayout>
              <c:x val="4.3325206161458378E-3"/>
              <c:y val="1.7176599790634829E-2"/>
            </c:manualLayout>
          </c:layout>
          <c:dLblPos val="outEnd"/>
          <c:showLegendKey val="0"/>
          <c:showVal val="1"/>
          <c:showCatName val="0"/>
          <c:showSerName val="0"/>
          <c:showPercent val="0"/>
          <c:showBubbleSize val="0"/>
        </c:dLbl>
      </c:pivotFmt>
      <c:pivotFmt>
        <c:idx val="11"/>
        <c:spPr>
          <a:solidFill xmlns:a="http://schemas.openxmlformats.org/drawingml/2006/main">
            <a:srgbClr val="92D050"/>
          </a:solidFill>
        </c:spPr>
        <c:marker>
          <c:symbol val="none"/>
        </c:marker>
        <c:dLbl>
          <c:idx val="0"/>
          <c:spPr>
            <a:noFill xmlns:a="http://schemas.openxmlformats.org/drawingml/2006/main"/>
          </c:spPr>
          <c:txPr>
            <a:bodyPr xmlns:a="http://schemas.openxmlformats.org/drawingml/2006/main"/>
            <a:lstStyle xmlns:a="http://schemas.openxmlformats.org/drawingml/2006/main"/>
            <a:p xmlns:a="http://schemas.openxmlformats.org/drawingml/2006/main">
              <a:pPr>
                <a:defRPr/>
              </a:pPr>
              <a:endParaRPr lang="en-US"/>
            </a:p>
          </c:txPr>
          <c:dLblPos val="outEnd"/>
          <c:showLegendKey val="0"/>
          <c:showVal val="1"/>
          <c:showCatName val="0"/>
          <c:showSerName val="0"/>
          <c:showPercent val="0"/>
          <c:showBubbleSize val="0"/>
        </c:dLbl>
      </c:pivotFmt>
    </c:pivotFmts>
  </c:chart>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solidFill>
                  <a:srgbClr val="0070C0"/>
                </a:solidFill>
                <a:latin typeface="Calibri"/>
                <a:ea typeface="Calibri"/>
                <a:cs typeface="Calibri"/>
              </a:rPr>
              <a:t>2011 KY</a:t>
            </a:r>
            <a:r>
              <a:rPr lang="en-US" cap="none" sz="1800" b="1" i="0" u="none" baseline="0">
                <a:solidFill>
                  <a:srgbClr val="0070C0"/>
                </a:solidFill>
                <a:latin typeface="Calibri"/>
                <a:ea typeface="Calibri"/>
                <a:cs typeface="Calibri"/>
              </a:rPr>
              <a:t> Hybrid School Bus Project</a:t>
            </a:r>
            <a:r>
              <a:rPr lang="en-US" cap="none" sz="1800" b="1" i="0" u="none" baseline="0">
                <a:solidFill>
                  <a:srgbClr val="0070C0"/>
                </a:solidFill>
                <a:latin typeface="Calibri"/>
                <a:ea typeface="Calibri"/>
                <a:cs typeface="Calibri"/>
              </a:rPr>
              <a:t> </a:t>
            </a:r>
            <a:r>
              <a:rPr lang="en-US" cap="none" sz="1800" b="1" i="0" u="none" baseline="0">
                <a:solidFill>
                  <a:srgbClr val="0070C0"/>
                </a:solidFill>
                <a:latin typeface="Calibri"/>
                <a:ea typeface="Calibri"/>
                <a:cs typeface="Calibri"/>
              </a:rPr>
              <a:t>
% Fuel Savings</a:t>
            </a:r>
            <a:r>
              <a:rPr lang="en-US" cap="none" sz="1800" b="1" i="0" u="none" baseline="0">
                <a:solidFill>
                  <a:srgbClr val="0070C0"/>
                </a:solidFill>
                <a:latin typeface="Calibri"/>
                <a:ea typeface="Calibri"/>
                <a:cs typeface="Calibri"/>
              </a:rPr>
              <a:t> </a:t>
            </a:r>
            <a:r>
              <a:rPr lang="en-US" cap="none" sz="1800" b="1" i="0" u="none" baseline="0">
                <a:solidFill>
                  <a:srgbClr val="0070C0"/>
                </a:solidFill>
                <a:latin typeface="Calibri"/>
                <a:ea typeface="Calibri"/>
                <a:cs typeface="Calibri"/>
              </a:rPr>
              <a:t>
and Hybrid MPG</a:t>
            </a:r>
          </a:p>
        </c:rich>
      </c:tx>
      <c:layout>
        <c:manualLayout>
          <c:xMode val="edge"/>
          <c:yMode val="edge"/>
          <c:x val="0.4025"/>
          <c:y val="0.00825"/>
        </c:manualLayout>
      </c:layout>
      <c:overlay val="0"/>
      <c:spPr>
        <a:noFill/>
        <a:ln>
          <a:noFill/>
        </a:ln>
      </c:spPr>
    </c:title>
    <c:plotArea>
      <c:layout>
        <c:manualLayout>
          <c:layoutTarget val="inner"/>
          <c:xMode val="edge"/>
          <c:yMode val="edge"/>
          <c:x val="0.04025"/>
          <c:y val="0.066"/>
          <c:w val="0.9265"/>
          <c:h val="0.64375"/>
        </c:manualLayout>
      </c:layout>
      <c:barChart>
        <c:barDir val="col"/>
        <c:grouping val="stacked"/>
        <c:varyColors val="0"/>
        <c:ser>
          <c:idx val="0"/>
          <c:order val="0"/>
          <c:tx>
            <c:strRef>
              <c:f>'5. 2011 Fuel saved graph'!$B$1</c:f>
              <c:strCache>
                <c:ptCount val="1"/>
                <c:pt idx="0">
                  <c:v>Actual Fuel Used</c:v>
                </c:pt>
              </c:strCache>
            </c:strRef>
          </c:tx>
          <c:spPr>
            <a:solidFill>
              <a:schemeClr val="accent4">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'5. 2011 Fuel saved graph'!$A$2:$A$122</c:f>
              <c:strCache/>
            </c:strRef>
          </c:cat>
          <c:val>
            <c:numRef>
              <c:f>'5. 2011 Fuel saved graph'!$B$2:$B$122</c:f>
              <c:numCache/>
            </c:numRef>
          </c:val>
        </c:ser>
        <c:ser>
          <c:idx val="1"/>
          <c:order val="1"/>
          <c:tx>
            <c:strRef>
              <c:f>'5. 2011 Fuel saved graph'!$C$1</c:f>
              <c:strCache>
                <c:ptCount val="1"/>
                <c:pt idx="0">
                  <c:v>Fuel saved</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505"/>
                </c:manualLayout>
              </c:layout>
              <c:tx>
                <c:strRef>
                  <c:f>'5. 2011 Fuel saved graph'!$F$2</c:f>
                  <c:strCache>
                    <c:ptCount val="1"/>
                    <c:pt idx="0">
                      <c:v>54%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
              <c:layout>
                <c:manualLayout>
                  <c:x val="0"/>
                  <c:y val="-0.059"/>
                </c:manualLayout>
              </c:layout>
              <c:tx>
                <c:strRef>
                  <c:f>'5. 2011 Fuel saved graph'!$F$3</c:f>
                  <c:strCache>
                    <c:ptCount val="1"/>
                    <c:pt idx="0">
                      <c:v>50%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
              <c:layout>
                <c:manualLayout>
                  <c:x val="0"/>
                  <c:y val="-0.052"/>
                </c:manualLayout>
              </c:layout>
              <c:tx>
                <c:strRef>
                  <c:f>'5. 2011 Fuel saved graph'!$F$4</c:f>
                  <c:strCache>
                    <c:ptCount val="1"/>
                    <c:pt idx="0">
                      <c:v>50%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
              <c:layout>
                <c:manualLayout>
                  <c:x val="0"/>
                  <c:y val="-0.09575"/>
                </c:manualLayout>
              </c:layout>
              <c:tx>
                <c:strRef>
                  <c:f>'5. 2011 Fuel saved graph'!$F$5</c:f>
                  <c:strCache>
                    <c:ptCount val="1"/>
                    <c:pt idx="0">
                      <c:v>50%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
              <c:layout>
                <c:manualLayout>
                  <c:x val="0"/>
                  <c:y val="-0.04625"/>
                </c:manualLayout>
              </c:layout>
              <c:tx>
                <c:strRef>
                  <c:f>'5. 2011 Fuel saved graph'!$F$6</c:f>
                  <c:strCache>
                    <c:ptCount val="1"/>
                    <c:pt idx="0">
                      <c:v>48%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
              <c:layout>
                <c:manualLayout>
                  <c:x val="0"/>
                  <c:y val="-0.0735"/>
                </c:manualLayout>
              </c:layout>
              <c:tx>
                <c:strRef>
                  <c:f>'5. 2011 Fuel saved graph'!$F$7</c:f>
                  <c:strCache>
                    <c:ptCount val="1"/>
                    <c:pt idx="0">
                      <c:v>48%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
              <c:layout>
                <c:manualLayout>
                  <c:x val="0"/>
                  <c:y val="-0.13725"/>
                </c:manualLayout>
              </c:layout>
              <c:tx>
                <c:strRef>
                  <c:f>'5. 2011 Fuel saved graph'!$F$8</c:f>
                  <c:strCache>
                    <c:ptCount val="1"/>
                    <c:pt idx="0">
                      <c:v>48%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
              <c:layout>
                <c:manualLayout>
                  <c:x val="0"/>
                  <c:y val="-0.045"/>
                </c:manualLayout>
              </c:layout>
              <c:tx>
                <c:strRef>
                  <c:f>'5. 2011 Fuel saved graph'!$F$9</c:f>
                  <c:strCache>
                    <c:ptCount val="1"/>
                    <c:pt idx="0">
                      <c:v>47%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
              <c:layout>
                <c:manualLayout>
                  <c:x val="0"/>
                  <c:y val="-0.08925"/>
                </c:manualLayout>
              </c:layout>
              <c:tx>
                <c:strRef>
                  <c:f>'5. 2011 Fuel saved graph'!$F$10</c:f>
                  <c:strCache>
                    <c:ptCount val="1"/>
                    <c:pt idx="0">
                      <c:v>47%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
              <c:layout>
                <c:manualLayout>
                  <c:x val="0"/>
                  <c:y val="-0.08525"/>
                </c:manualLayout>
              </c:layout>
              <c:tx>
                <c:strRef>
                  <c:f>'5. 2011 Fuel saved graph'!$F$11</c:f>
                  <c:strCache>
                    <c:ptCount val="1"/>
                    <c:pt idx="0">
                      <c:v>46%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
              <c:layout>
                <c:manualLayout>
                  <c:x val="0"/>
                  <c:y val="-0.12075"/>
                </c:manualLayout>
              </c:layout>
              <c:tx>
                <c:strRef>
                  <c:f>'5. 2011 Fuel saved graph'!$F$12</c:f>
                  <c:strCache>
                    <c:ptCount val="1"/>
                    <c:pt idx="0">
                      <c:v>45%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
              <c:layout>
                <c:manualLayout>
                  <c:x val="0"/>
                  <c:y val="-0.0915"/>
                </c:manualLayout>
              </c:layout>
              <c:tx>
                <c:strRef>
                  <c:f>'5. 2011 Fuel saved graph'!$F$13</c:f>
                  <c:strCache>
                    <c:ptCount val="1"/>
                    <c:pt idx="0">
                      <c:v>44%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
              <c:layout>
                <c:manualLayout>
                  <c:x val="0"/>
                  <c:y val="-0.02325"/>
                </c:manualLayout>
              </c:layout>
              <c:tx>
                <c:strRef>
                  <c:f>'5. 2011 Fuel saved graph'!$F$14</c:f>
                  <c:strCache>
                    <c:ptCount val="1"/>
                    <c:pt idx="0">
                      <c:v>44%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
              <c:layout>
                <c:manualLayout>
                  <c:x val="0"/>
                  <c:y val="-0.04725"/>
                </c:manualLayout>
              </c:layout>
              <c:tx>
                <c:strRef>
                  <c:f>'5. 2011 Fuel saved graph'!$F$15</c:f>
                  <c:strCache>
                    <c:ptCount val="1"/>
                    <c:pt idx="0">
                      <c:v>43%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
              <c:layout>
                <c:manualLayout>
                  <c:x val="0"/>
                  <c:y val="-0.06425"/>
                </c:manualLayout>
              </c:layout>
              <c:tx>
                <c:strRef>
                  <c:f>'5. 2011 Fuel saved graph'!$F$16</c:f>
                  <c:strCache>
                    <c:ptCount val="1"/>
                    <c:pt idx="0">
                      <c:v>43%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5"/>
              <c:layout>
                <c:manualLayout>
                  <c:x val="0"/>
                  <c:y val="-0.116"/>
                </c:manualLayout>
              </c:layout>
              <c:tx>
                <c:strRef>
                  <c:f>'5. 2011 Fuel saved graph'!$F$17</c:f>
                  <c:strCache>
                    <c:ptCount val="1"/>
                    <c:pt idx="0">
                      <c:v>43%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6"/>
              <c:layout>
                <c:manualLayout>
                  <c:x val="0"/>
                  <c:y val="-0.08475"/>
                </c:manualLayout>
              </c:layout>
              <c:tx>
                <c:strRef>
                  <c:f>'5. 2011 Fuel saved graph'!$F$18</c:f>
                  <c:strCache>
                    <c:ptCount val="1"/>
                    <c:pt idx="0">
                      <c:v>42%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7"/>
              <c:layout>
                <c:manualLayout>
                  <c:x val="0"/>
                  <c:y val="-0.06575"/>
                </c:manualLayout>
              </c:layout>
              <c:tx>
                <c:strRef>
                  <c:f>'5. 2011 Fuel saved graph'!$F$19</c:f>
                  <c:strCache>
                    <c:ptCount val="1"/>
                    <c:pt idx="0">
                      <c:v>42%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8"/>
              <c:layout>
                <c:manualLayout>
                  <c:x val="0"/>
                  <c:y val="-0.0905"/>
                </c:manualLayout>
              </c:layout>
              <c:tx>
                <c:strRef>
                  <c:f>'5. 2011 Fuel saved graph'!$F$20</c:f>
                  <c:strCache>
                    <c:ptCount val="1"/>
                    <c:pt idx="0">
                      <c:v>41%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9"/>
              <c:layout>
                <c:manualLayout>
                  <c:x val="0"/>
                  <c:y val="-0.02675"/>
                </c:manualLayout>
              </c:layout>
              <c:tx>
                <c:strRef>
                  <c:f>'5. 2011 Fuel saved graph'!$F$21</c:f>
                  <c:strCache>
                    <c:ptCount val="1"/>
                    <c:pt idx="0">
                      <c:v>41%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0"/>
              <c:layout>
                <c:manualLayout>
                  <c:x val="0"/>
                  <c:y val="-0.071"/>
                </c:manualLayout>
              </c:layout>
              <c:tx>
                <c:strRef>
                  <c:f>'5. 2011 Fuel saved graph'!$F$22</c:f>
                  <c:strCache>
                    <c:ptCount val="1"/>
                    <c:pt idx="0">
                      <c:v>40%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1"/>
              <c:layout>
                <c:manualLayout>
                  <c:x val="0"/>
                  <c:y val="-0.09475"/>
                </c:manualLayout>
              </c:layout>
              <c:tx>
                <c:strRef>
                  <c:f>'5. 2011 Fuel saved graph'!$F$23</c:f>
                  <c:strCache>
                    <c:ptCount val="1"/>
                    <c:pt idx="0">
                      <c:v>40%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2"/>
              <c:layout>
                <c:manualLayout>
                  <c:x val="0"/>
                  <c:y val="-0.063"/>
                </c:manualLayout>
              </c:layout>
              <c:tx>
                <c:strRef>
                  <c:f>'5. 2011 Fuel saved graph'!$F$24</c:f>
                  <c:strCache>
                    <c:ptCount val="1"/>
                    <c:pt idx="0">
                      <c:v>40%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3"/>
              <c:layout>
                <c:manualLayout>
                  <c:x val="0"/>
                  <c:y val="-0.1085"/>
                </c:manualLayout>
              </c:layout>
              <c:tx>
                <c:strRef>
                  <c:f>'5. 2011 Fuel saved graph'!$F$25</c:f>
                  <c:strCache>
                    <c:ptCount val="1"/>
                    <c:pt idx="0">
                      <c:v>40%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4"/>
              <c:layout>
                <c:manualLayout>
                  <c:x val="0"/>
                  <c:y val="-0.01725"/>
                </c:manualLayout>
              </c:layout>
              <c:tx>
                <c:strRef>
                  <c:f>'5. 2011 Fuel saved graph'!$F$26</c:f>
                  <c:strCache>
                    <c:ptCount val="1"/>
                    <c:pt idx="0">
                      <c:v>39%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5"/>
              <c:layout>
                <c:manualLayout>
                  <c:x val="0"/>
                  <c:y val="-0.06425"/>
                </c:manualLayout>
              </c:layout>
              <c:tx>
                <c:strRef>
                  <c:f>'5. 2011 Fuel saved graph'!$F$27</c:f>
                  <c:strCache>
                    <c:ptCount val="1"/>
                    <c:pt idx="0">
                      <c:v>39%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6"/>
              <c:layout>
                <c:manualLayout>
                  <c:x val="0"/>
                  <c:y val="-0.051"/>
                </c:manualLayout>
              </c:layout>
              <c:tx>
                <c:strRef>
                  <c:f>'5. 2011 Fuel saved graph'!$F$28</c:f>
                  <c:strCache>
                    <c:ptCount val="1"/>
                    <c:pt idx="0">
                      <c:v>39%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7"/>
              <c:layout>
                <c:manualLayout>
                  <c:x val="0"/>
                  <c:y val="-0.09875"/>
                </c:manualLayout>
              </c:layout>
              <c:tx>
                <c:strRef>
                  <c:f>'5. 2011 Fuel saved graph'!$F$29</c:f>
                  <c:strCache>
                    <c:ptCount val="1"/>
                    <c:pt idx="0">
                      <c:v>38%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8"/>
              <c:layout>
                <c:manualLayout>
                  <c:x val="0"/>
                  <c:y val="-0.05625"/>
                </c:manualLayout>
              </c:layout>
              <c:tx>
                <c:strRef>
                  <c:f>'5. 2011 Fuel saved graph'!$F$30</c:f>
                  <c:strCache>
                    <c:ptCount val="1"/>
                    <c:pt idx="0">
                      <c:v>37%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9"/>
              <c:layout>
                <c:manualLayout>
                  <c:x val="0"/>
                  <c:y val="-0.03925"/>
                </c:manualLayout>
              </c:layout>
              <c:tx>
                <c:strRef>
                  <c:f>'5. 2011 Fuel saved graph'!$F$31</c:f>
                  <c:strCache>
                    <c:ptCount val="1"/>
                    <c:pt idx="0">
                      <c:v>37%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0"/>
              <c:layout>
                <c:manualLayout>
                  <c:x val="0.0015"/>
                  <c:y val="-0.05025"/>
                </c:manualLayout>
              </c:layout>
              <c:tx>
                <c:strRef>
                  <c:f>'5. 2011 Fuel saved graph'!$F$32</c:f>
                  <c:strCache>
                    <c:ptCount val="1"/>
                    <c:pt idx="0">
                      <c:v>36%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1"/>
              <c:layout>
                <c:manualLayout>
                  <c:x val="0"/>
                  <c:y val="-0.033"/>
                </c:manualLayout>
              </c:layout>
              <c:tx>
                <c:strRef>
                  <c:f>'5. 2011 Fuel saved graph'!$F$33</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2"/>
              <c:layout>
                <c:manualLayout>
                  <c:x val="0"/>
                  <c:y val="-0.028"/>
                </c:manualLayout>
              </c:layout>
              <c:tx>
                <c:strRef>
                  <c:f>'5. 2011 Fuel saved graph'!$F$34</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3"/>
              <c:layout>
                <c:manualLayout>
                  <c:x val="0"/>
                  <c:y val="-0.058"/>
                </c:manualLayout>
              </c:layout>
              <c:tx>
                <c:strRef>
                  <c:f>'5. 2011 Fuel saved graph'!$F$35</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4"/>
              <c:layout>
                <c:manualLayout>
                  <c:x val="0"/>
                  <c:y val="-0.04"/>
                </c:manualLayout>
              </c:layout>
              <c:tx>
                <c:strRef>
                  <c:f>'5. 2011 Fuel saved graph'!$F$36</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5"/>
              <c:layout>
                <c:manualLayout>
                  <c:x val="0"/>
                  <c:y val="-0.07175"/>
                </c:manualLayout>
              </c:layout>
              <c:tx>
                <c:strRef>
                  <c:f>'5. 2011 Fuel saved graph'!$F$37</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6"/>
              <c:layout>
                <c:manualLayout>
                  <c:x val="0"/>
                  <c:y val="-0.03775"/>
                </c:manualLayout>
              </c:layout>
              <c:tx>
                <c:strRef>
                  <c:f>'5. 2011 Fuel saved graph'!$F$38</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7"/>
              <c:layout>
                <c:manualLayout>
                  <c:x val="0"/>
                  <c:y val="-0.03925"/>
                </c:manualLayout>
              </c:layout>
              <c:tx>
                <c:strRef>
                  <c:f>'5. 2011 Fuel saved graph'!$F$39</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8"/>
              <c:layout>
                <c:manualLayout>
                  <c:x val="0"/>
                  <c:y val="-0.031"/>
                </c:manualLayout>
              </c:layout>
              <c:tx>
                <c:strRef>
                  <c:f>'5. 2011 Fuel saved graph'!$F$40</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9"/>
              <c:layout>
                <c:manualLayout>
                  <c:x val="0"/>
                  <c:y val="-0.03625"/>
                </c:manualLayout>
              </c:layout>
              <c:tx>
                <c:strRef>
                  <c:f>'5. 2011 Fuel saved graph'!$F$41</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0"/>
              <c:layout>
                <c:manualLayout>
                  <c:x val="0"/>
                  <c:y val="-0.034"/>
                </c:manualLayout>
              </c:layout>
              <c:tx>
                <c:strRef>
                  <c:f>'5. 2011 Fuel saved graph'!$F$42</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1"/>
              <c:layout>
                <c:manualLayout>
                  <c:x val="0"/>
                  <c:y val="-0.07425"/>
                </c:manualLayout>
              </c:layout>
              <c:tx>
                <c:strRef>
                  <c:f>'5. 2011 Fuel saved graph'!$F$43</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2"/>
              <c:layout>
                <c:manualLayout>
                  <c:x val="0"/>
                  <c:y val="-0.0265"/>
                </c:manualLayout>
              </c:layout>
              <c:tx>
                <c:strRef>
                  <c:f>'5. 2011 Fuel saved graph'!$F$44</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3"/>
              <c:layout>
                <c:manualLayout>
                  <c:x val="0"/>
                  <c:y val="-0.0265"/>
                </c:manualLayout>
              </c:layout>
              <c:tx>
                <c:strRef>
                  <c:f>'5. 2011 Fuel saved graph'!$F$45</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4"/>
              <c:layout>
                <c:manualLayout>
                  <c:x val="0"/>
                  <c:y val="-0.0335"/>
                </c:manualLayout>
              </c:layout>
              <c:tx>
                <c:strRef>
                  <c:f>'5. 2011 Fuel saved graph'!$F$46</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5"/>
              <c:layout>
                <c:manualLayout>
                  <c:x val="0"/>
                  <c:y val="-0.019"/>
                </c:manualLayout>
              </c:layout>
              <c:tx>
                <c:strRef>
                  <c:f>'5. 2011 Fuel saved graph'!$F$47</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6"/>
              <c:layout>
                <c:manualLayout>
                  <c:x val="0"/>
                  <c:y val="-0.0225"/>
                </c:manualLayout>
              </c:layout>
              <c:tx>
                <c:strRef>
                  <c:f>'5. 2011 Fuel saved graph'!$F$48</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7"/>
              <c:layout>
                <c:manualLayout>
                  <c:x val="0"/>
                  <c:y val="-0.055"/>
                </c:manualLayout>
              </c:layout>
              <c:tx>
                <c:strRef>
                  <c:f>'5. 2011 Fuel saved graph'!$F$49</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8"/>
              <c:layout>
                <c:manualLayout>
                  <c:x val="0"/>
                  <c:y val="-0.02775"/>
                </c:manualLayout>
              </c:layout>
              <c:tx>
                <c:strRef>
                  <c:f>'5. 2011 Fuel saved graph'!$F$50</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9"/>
              <c:layout>
                <c:manualLayout>
                  <c:x val="0.00275"/>
                  <c:y val="-0.04475"/>
                </c:manualLayout>
              </c:layout>
              <c:tx>
                <c:strRef>
                  <c:f>'5. 2011 Fuel saved graph'!$F$51</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0"/>
              <c:layout>
                <c:manualLayout>
                  <c:x val="0"/>
                  <c:y val="-0.02525"/>
                </c:manualLayout>
              </c:layout>
              <c:tx>
                <c:strRef>
                  <c:f>'5. 2011 Fuel saved graph'!$F$52</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1"/>
              <c:layout>
                <c:manualLayout>
                  <c:x val="0"/>
                  <c:y val="-0.02175"/>
                </c:manualLayout>
              </c:layout>
              <c:tx>
                <c:strRef>
                  <c:f>'5. 2011 Fuel saved graph'!$F$53</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2"/>
              <c:layout>
                <c:manualLayout>
                  <c:x val="0"/>
                  <c:y val="-0.02075"/>
                </c:manualLayout>
              </c:layout>
              <c:tx>
                <c:strRef>
                  <c:f>'5. 2011 Fuel saved graph'!$F$54</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3"/>
              <c:layout>
                <c:manualLayout>
                  <c:x val="0"/>
                  <c:y val="-0.048"/>
                </c:manualLayout>
              </c:layout>
              <c:tx>
                <c:strRef>
                  <c:f>'5. 2011 Fuel saved graph'!$F$55</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4"/>
              <c:layout>
                <c:manualLayout>
                  <c:x val="0"/>
                  <c:y val="-0.02425"/>
                </c:manualLayout>
              </c:layout>
              <c:tx>
                <c:strRef>
                  <c:f>'5. 2011 Fuel saved graph'!$F$56</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5"/>
              <c:layout>
                <c:manualLayout>
                  <c:x val="0"/>
                  <c:y val="-0.0515"/>
                </c:manualLayout>
              </c:layout>
              <c:tx>
                <c:strRef>
                  <c:f>'5. 2011 Fuel saved graph'!$F$57</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6"/>
              <c:layout>
                <c:manualLayout>
                  <c:x val="0"/>
                  <c:y val="-0.0475"/>
                </c:manualLayout>
              </c:layout>
              <c:tx>
                <c:strRef>
                  <c:f>'5. 2011 Fuel saved graph'!$F$58</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7"/>
              <c:layout>
                <c:manualLayout>
                  <c:x val="0"/>
                  <c:y val="-0.05925"/>
                </c:manualLayout>
              </c:layout>
              <c:tx>
                <c:strRef>
                  <c:f>'5. 2011 Fuel saved graph'!$F$59</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8"/>
              <c:layout>
                <c:manualLayout>
                  <c:x val="0"/>
                  <c:y val="-0.0305"/>
                </c:manualLayout>
              </c:layout>
              <c:tx>
                <c:strRef>
                  <c:f>'5. 2011 Fuel saved graph'!$F$60</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9"/>
              <c:layout>
                <c:manualLayout>
                  <c:x val="0"/>
                  <c:y val="-0.018"/>
                </c:manualLayout>
              </c:layout>
              <c:tx>
                <c:strRef>
                  <c:f>'5. 2011 Fuel saved graph'!$F$61</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0"/>
              <c:layout>
                <c:manualLayout>
                  <c:x val="0"/>
                  <c:y val="-0.01275"/>
                </c:manualLayout>
              </c:layout>
              <c:tx>
                <c:strRef>
                  <c:f>'5. 2011 Fuel saved graph'!$F$62</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1"/>
              <c:layout>
                <c:manualLayout>
                  <c:x val="0"/>
                  <c:y val="-0.031"/>
                </c:manualLayout>
              </c:layout>
              <c:tx>
                <c:strRef>
                  <c:f>'5. 2011 Fuel saved graph'!$F$63</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2"/>
              <c:layout>
                <c:manualLayout>
                  <c:x val="0"/>
                  <c:y val="-0.027"/>
                </c:manualLayout>
              </c:layout>
              <c:tx>
                <c:strRef>
                  <c:f>'5. 2011 Fuel saved graph'!$F$64</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3"/>
              <c:layout>
                <c:manualLayout>
                  <c:x val="0"/>
                  <c:y val="-0.033"/>
                </c:manualLayout>
              </c:layout>
              <c:tx>
                <c:strRef>
                  <c:f>'5. 2011 Fuel saved graph'!$F$65</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4"/>
              <c:layout>
                <c:manualLayout>
                  <c:x val="0"/>
                  <c:y val="-0.0325"/>
                </c:manualLayout>
              </c:layout>
              <c:tx>
                <c:strRef>
                  <c:f>'5. 2011 Fuel saved graph'!$F$66</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5"/>
              <c:layout>
                <c:manualLayout>
                  <c:x val="0"/>
                  <c:y val="-0.0195"/>
                </c:manualLayout>
              </c:layout>
              <c:tx>
                <c:strRef>
                  <c:f>'5. 2011 Fuel saved graph'!$F$67</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6"/>
              <c:layout>
                <c:manualLayout>
                  <c:x val="0"/>
                  <c:y val="-0.02775"/>
                </c:manualLayout>
              </c:layout>
              <c:tx>
                <c:strRef>
                  <c:f>'5. 2011 Fuel saved graph'!$F$68</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7"/>
              <c:layout>
                <c:manualLayout>
                  <c:x val="0"/>
                  <c:y val="-0.03525"/>
                </c:manualLayout>
              </c:layout>
              <c:tx>
                <c:strRef>
                  <c:f>'5. 2011 Fuel saved graph'!$F$69</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8"/>
              <c:layout>
                <c:manualLayout>
                  <c:x val="0"/>
                  <c:y val="-0.04725"/>
                </c:manualLayout>
              </c:layout>
              <c:tx>
                <c:strRef>
                  <c:f>'5. 2011 Fuel saved graph'!$F$70</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9"/>
              <c:layout>
                <c:manualLayout>
                  <c:x val="0"/>
                  <c:y val="-0.02975"/>
                </c:manualLayout>
              </c:layout>
              <c:tx>
                <c:strRef>
                  <c:f>'5. 2011 Fuel saved graph'!$F$71</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0"/>
              <c:layout>
                <c:manualLayout>
                  <c:x val="0"/>
                  <c:y val="-0.01675"/>
                </c:manualLayout>
              </c:layout>
              <c:tx>
                <c:strRef>
                  <c:f>'5. 2011 Fuel saved graph'!$F$72</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1"/>
              <c:layout>
                <c:manualLayout>
                  <c:x val="0"/>
                  <c:y val="-0.03075"/>
                </c:manualLayout>
              </c:layout>
              <c:tx>
                <c:strRef>
                  <c:f>'5. 2011 Fuel saved graph'!$F$73</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2"/>
              <c:layout>
                <c:manualLayout>
                  <c:x val="0"/>
                  <c:y val="-0.04075"/>
                </c:manualLayout>
              </c:layout>
              <c:tx>
                <c:strRef>
                  <c:f>'5. 2011 Fuel saved graph'!$F$74</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3"/>
              <c:layout>
                <c:manualLayout>
                  <c:x val="0.00375"/>
                  <c:y val="-0.04725"/>
                </c:manualLayout>
              </c:layout>
              <c:tx>
                <c:strRef>
                  <c:f>'5. 2011 Fuel saved graph'!$F$75</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4"/>
              <c:layout>
                <c:manualLayout>
                  <c:x val="0"/>
                  <c:y val="-0.02725"/>
                </c:manualLayout>
              </c:layout>
              <c:tx>
                <c:strRef>
                  <c:f>'5. 2011 Fuel saved graph'!$F$76</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5"/>
              <c:layout>
                <c:manualLayout>
                  <c:x val="0"/>
                  <c:y val="-0.064"/>
                </c:manualLayout>
              </c:layout>
              <c:tx>
                <c:strRef>
                  <c:f>'5. 2011 Fuel saved graph'!$F$77</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6"/>
              <c:layout>
                <c:manualLayout>
                  <c:x val="0"/>
                  <c:y val="-0.0215"/>
                </c:manualLayout>
              </c:layout>
              <c:tx>
                <c:strRef>
                  <c:f>'5. 2011 Fuel saved graph'!$F$78</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7"/>
              <c:layout>
                <c:manualLayout>
                  <c:x val="0"/>
                  <c:y val="-0.02775"/>
                </c:manualLayout>
              </c:layout>
              <c:tx>
                <c:strRef>
                  <c:f>'5. 2011 Fuel saved graph'!$F$79</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8"/>
              <c:layout>
                <c:manualLayout>
                  <c:x val="0"/>
                  <c:y val="-0.0315"/>
                </c:manualLayout>
              </c:layout>
              <c:tx>
                <c:strRef>
                  <c:f>'5. 2011 Fuel saved graph'!$F$80</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9"/>
              <c:layout>
                <c:manualLayout>
                  <c:x val="0"/>
                  <c:y val="-0.02025"/>
                </c:manualLayout>
              </c:layout>
              <c:tx>
                <c:strRef>
                  <c:f>'5. 2011 Fuel saved graph'!$F$81</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0"/>
              <c:layout>
                <c:manualLayout>
                  <c:x val="0"/>
                  <c:y val="-0.0195"/>
                </c:manualLayout>
              </c:layout>
              <c:tx>
                <c:strRef>
                  <c:f>'5. 2011 Fuel saved graph'!$F$82</c:f>
                  <c:strCache>
                    <c:ptCount val="1"/>
                    <c:pt idx="0">
                      <c:v>26%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1"/>
              <c:layout>
                <c:manualLayout>
                  <c:x val="0"/>
                  <c:y val="-0.0305"/>
                </c:manualLayout>
              </c:layout>
              <c:tx>
                <c:strRef>
                  <c:f>'5. 2011 Fuel saved graph'!$F$83</c:f>
                  <c:strCache>
                    <c:ptCount val="1"/>
                    <c:pt idx="0">
                      <c:v>26%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2"/>
              <c:layout>
                <c:manualLayout>
                  <c:x val="0"/>
                  <c:y val="-0.0245"/>
                </c:manualLayout>
              </c:layout>
              <c:tx>
                <c:strRef>
                  <c:f>'5. 2011 Fuel saved graph'!$F$84</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3"/>
              <c:layout>
                <c:manualLayout>
                  <c:x val="0"/>
                  <c:y val="-0.0175"/>
                </c:manualLayout>
              </c:layout>
              <c:tx>
                <c:strRef>
                  <c:f>'5. 2011 Fuel saved graph'!$F$85</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4"/>
              <c:layout>
                <c:manualLayout>
                  <c:x val="0"/>
                  <c:y val="-0.03225"/>
                </c:manualLayout>
              </c:layout>
              <c:tx>
                <c:strRef>
                  <c:f>'5. 2011 Fuel saved graph'!$F$86</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5"/>
              <c:layout>
                <c:manualLayout>
                  <c:x val="0"/>
                  <c:y val="-0.0185"/>
                </c:manualLayout>
              </c:layout>
              <c:tx>
                <c:strRef>
                  <c:f>'5. 2011 Fuel saved graph'!$F$87</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6"/>
              <c:layout>
                <c:manualLayout>
                  <c:x val="0"/>
                  <c:y val="-0.01875"/>
                </c:manualLayout>
              </c:layout>
              <c:tx>
                <c:strRef>
                  <c:f>'5. 2011 Fuel saved graph'!$F$88</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7"/>
              <c:layout>
                <c:manualLayout>
                  <c:x val="0"/>
                  <c:y val="-0.02"/>
                </c:manualLayout>
              </c:layout>
              <c:tx>
                <c:strRef>
                  <c:f>'5. 2011 Fuel saved graph'!$F$89</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8"/>
              <c:layout>
                <c:manualLayout>
                  <c:x val="0"/>
                  <c:y val="-0.02325"/>
                </c:manualLayout>
              </c:layout>
              <c:tx>
                <c:strRef>
                  <c:f>'5. 2011 Fuel saved graph'!$F$90</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9"/>
              <c:layout>
                <c:manualLayout>
                  <c:x val="0"/>
                  <c:y val="-0.0135"/>
                </c:manualLayout>
              </c:layout>
              <c:tx>
                <c:strRef>
                  <c:f>'5. 2011 Fuel saved graph'!$F$91</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0"/>
              <c:layout>
                <c:manualLayout>
                  <c:x val="0"/>
                  <c:y val="-0.027"/>
                </c:manualLayout>
              </c:layout>
              <c:tx>
                <c:strRef>
                  <c:f>'5. 2011 Fuel saved graph'!$F$92</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1"/>
              <c:layout>
                <c:manualLayout>
                  <c:x val="0"/>
                  <c:y val="-0.01725"/>
                </c:manualLayout>
              </c:layout>
              <c:tx>
                <c:strRef>
                  <c:f>'5. 2011 Fuel saved graph'!$F$93</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2"/>
              <c:layout>
                <c:manualLayout>
                  <c:x val="0"/>
                  <c:y val="-0.01625"/>
                </c:manualLayout>
              </c:layout>
              <c:tx>
                <c:strRef>
                  <c:f>'5. 2011 Fuel saved graph'!$F$94</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3"/>
              <c:layout>
                <c:manualLayout>
                  <c:x val="0"/>
                  <c:y val="-0.03725"/>
                </c:manualLayout>
              </c:layout>
              <c:tx>
                <c:strRef>
                  <c:f>'5. 2011 Fuel saved graph'!$F$95</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4"/>
              <c:layout>
                <c:manualLayout>
                  <c:x val="0"/>
                  <c:y val="-0.02575"/>
                </c:manualLayout>
              </c:layout>
              <c:tx>
                <c:strRef>
                  <c:f>'5. 2011 Fuel saved graph'!$F$96</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5"/>
              <c:layout>
                <c:manualLayout>
                  <c:x val="0"/>
                  <c:y val="-0.027"/>
                </c:manualLayout>
              </c:layout>
              <c:tx>
                <c:strRef>
                  <c:f>'5. 2011 Fuel saved graph'!$F$97</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6"/>
              <c:layout>
                <c:manualLayout>
                  <c:x val="0"/>
                  <c:y val="-0.034"/>
                </c:manualLayout>
              </c:layout>
              <c:tx>
                <c:strRef>
                  <c:f>'5. 2011 Fuel saved graph'!$F$98</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7"/>
              <c:layout>
                <c:manualLayout>
                  <c:x val="0"/>
                  <c:y val="-0.01875"/>
                </c:manualLayout>
              </c:layout>
              <c:tx>
                <c:strRef>
                  <c:f>'5. 2011 Fuel saved graph'!$F$99</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8"/>
              <c:layout>
                <c:manualLayout>
                  <c:x val="0"/>
                  <c:y val="-0.01625"/>
                </c:manualLayout>
              </c:layout>
              <c:tx>
                <c:strRef>
                  <c:f>'5. 2011 Fuel saved graph'!$F$100</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9"/>
              <c:layout>
                <c:manualLayout>
                  <c:x val="0"/>
                  <c:y val="-0.04575"/>
                </c:manualLayout>
              </c:layout>
              <c:tx>
                <c:strRef>
                  <c:f>'5. 2011 Fuel saved graph'!$F$101</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0"/>
              <c:layout>
                <c:manualLayout>
                  <c:x val="0"/>
                  <c:y val="-0.027"/>
                </c:manualLayout>
              </c:layout>
              <c:tx>
                <c:strRef>
                  <c:f>'5. 2011 Fuel saved graph'!$F$102</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1"/>
              <c:layout>
                <c:manualLayout>
                  <c:x val="0"/>
                  <c:y val="-0.02375"/>
                </c:manualLayout>
              </c:layout>
              <c:tx>
                <c:strRef>
                  <c:f>'5. 2011 Fuel saved graph'!$F$103</c:f>
                  <c:strCache>
                    <c:ptCount val="1"/>
                    <c:pt idx="0">
                      <c:v>19%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2"/>
              <c:layout>
                <c:manualLayout>
                  <c:x val="0.0015"/>
                  <c:y val="-0.02975"/>
                </c:manualLayout>
              </c:layout>
              <c:tx>
                <c:strRef>
                  <c:f>'5. 2011 Fuel saved graph'!$F$104</c:f>
                  <c:strCache>
                    <c:ptCount val="1"/>
                    <c:pt idx="0">
                      <c:v>19%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3"/>
              <c:layout>
                <c:manualLayout>
                  <c:x val="0"/>
                  <c:y val="-0.0135"/>
                </c:manualLayout>
              </c:layout>
              <c:tx>
                <c:strRef>
                  <c:f>'5. 2011 Fuel saved graph'!$F$105</c:f>
                  <c:strCache>
                    <c:ptCount val="1"/>
                    <c:pt idx="0">
                      <c:v>16%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4"/>
              <c:layout>
                <c:manualLayout>
                  <c:x val="0"/>
                  <c:y val="-0.01975"/>
                </c:manualLayout>
              </c:layout>
              <c:tx>
                <c:strRef>
                  <c:f>'5. 2011 Fuel saved graph'!$F$106</c:f>
                  <c:strCache>
                    <c:ptCount val="1"/>
                    <c:pt idx="0">
                      <c:v>15%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5"/>
              <c:layout>
                <c:manualLayout>
                  <c:x val="0"/>
                  <c:y val="-0.01575"/>
                </c:manualLayout>
              </c:layout>
              <c:tx>
                <c:strRef>
                  <c:f>'5. 2011 Fuel saved graph'!$F$107</c:f>
                  <c:strCache>
                    <c:ptCount val="1"/>
                    <c:pt idx="0">
                      <c:v>12%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6"/>
              <c:layout>
                <c:manualLayout>
                  <c:x val="0"/>
                  <c:y val="-0.01225"/>
                </c:manualLayout>
              </c:layout>
              <c:tx>
                <c:strRef>
                  <c:f>'5. 2011 Fuel saved graph'!$F$108</c:f>
                  <c:strCache>
                    <c:ptCount val="1"/>
                    <c:pt idx="0">
                      <c:v>12%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7"/>
              <c:layout>
                <c:manualLayout>
                  <c:x val="0"/>
                  <c:y val="-0.011"/>
                </c:manualLayout>
              </c:layout>
              <c:tx>
                <c:strRef>
                  <c:f>'5. 2011 Fuel saved graph'!$F$109</c:f>
                  <c:strCache>
                    <c:ptCount val="1"/>
                    <c:pt idx="0">
                      <c:v>12%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8"/>
              <c:layout>
                <c:manualLayout>
                  <c:x val="0"/>
                  <c:y val="-0.01775"/>
                </c:manualLayout>
              </c:layout>
              <c:tx>
                <c:strRef>
                  <c:f>'5. 2011 Fuel saved graph'!$F$110</c:f>
                  <c:strCache>
                    <c:ptCount val="1"/>
                    <c:pt idx="0">
                      <c:v>11%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9"/>
              <c:layout>
                <c:manualLayout>
                  <c:x val="0"/>
                  <c:y val="-0.0295"/>
                </c:manualLayout>
              </c:layout>
              <c:tx>
                <c:strRef>
                  <c:f>'5. 2011 Fuel saved graph'!$F$111</c:f>
                  <c:strCache>
                    <c:ptCount val="1"/>
                    <c:pt idx="0">
                      <c:v>11%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0"/>
              <c:layout>
                <c:manualLayout>
                  <c:x val="0"/>
                  <c:y val="-0.0105"/>
                </c:manualLayout>
              </c:layout>
              <c:tx>
                <c:strRef>
                  <c:f>'5. 2011 Fuel saved graph'!$F$112</c:f>
                  <c:strCache>
                    <c:ptCount val="1"/>
                    <c:pt idx="0">
                      <c:v>11%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1"/>
              <c:layout>
                <c:manualLayout>
                  <c:x val="0"/>
                  <c:y val="-0.01075"/>
                </c:manualLayout>
              </c:layout>
              <c:tx>
                <c:strRef>
                  <c:f>'5. 2011 Fuel saved graph'!$F$113</c:f>
                  <c:strCache>
                    <c:ptCount val="1"/>
                    <c:pt idx="0">
                      <c:v>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2"/>
              <c:layout>
                <c:manualLayout>
                  <c:x val="0"/>
                  <c:y val="-0.01225"/>
                </c:manualLayout>
              </c:layout>
              <c:tx>
                <c:strRef>
                  <c:f>'5. 2011 Fuel saved graph'!$F$114</c:f>
                  <c:strCache>
                    <c:ptCount val="1"/>
                    <c:pt idx="0">
                      <c:v>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3"/>
              <c:layout>
                <c:manualLayout>
                  <c:x val="0"/>
                  <c:y val="-0.01175"/>
                </c:manualLayout>
              </c:layout>
              <c:tx>
                <c:strRef>
                  <c:f>'5. 2011 Fuel saved graph'!$F$115</c:f>
                  <c:strCache>
                    <c:ptCount val="1"/>
                    <c:pt idx="0">
                      <c:v>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4"/>
              <c:layout>
                <c:manualLayout>
                  <c:x val="0"/>
                  <c:y val="-0.0105"/>
                </c:manualLayout>
              </c:layout>
              <c:tx>
                <c:strRef>
                  <c:f>'5. 2011 Fuel saved graph'!$F$116</c:f>
                  <c:strCache>
                    <c:ptCount val="1"/>
                    <c:pt idx="0">
                      <c:v>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5"/>
              <c:layout>
                <c:manualLayout>
                  <c:x val="0"/>
                  <c:y val="-0.00975"/>
                </c:manualLayout>
              </c:layout>
              <c:tx>
                <c:strRef>
                  <c:f>'5. 2011 Fuel saved graph'!$F$117</c:f>
                  <c:strCache>
                    <c:ptCount val="1"/>
                    <c:pt idx="0">
                      <c:v>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6"/>
              <c:layout>
                <c:manualLayout>
                  <c:x val="0"/>
                  <c:y val="0.05"/>
                </c:manualLayout>
              </c:layout>
              <c:tx>
                <c:strRef>
                  <c:f>'5. 2011 Fuel saved graph'!$F$118</c:f>
                  <c:strCache>
                    <c:ptCount val="1"/>
                    <c:pt idx="0">
                      <c:v>-1%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7"/>
              <c:layout>
                <c:manualLayout>
                  <c:x val="0"/>
                  <c:y val="0.0385"/>
                </c:manualLayout>
              </c:layout>
              <c:tx>
                <c:strRef>
                  <c:f>'5. 2011 Fuel saved graph'!$F$119</c:f>
                  <c:strCache>
                    <c:ptCount val="1"/>
                    <c:pt idx="0">
                      <c:v>-9%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8"/>
              <c:layout>
                <c:manualLayout>
                  <c:x val="0"/>
                  <c:y val="0.0485"/>
                </c:manualLayout>
              </c:layout>
              <c:tx>
                <c:strRef>
                  <c:f>'5. 2011 Fuel saved graph'!$F$120</c:f>
                  <c:strCache>
                    <c:ptCount val="1"/>
                    <c:pt idx="0">
                      <c:v>-9%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9"/>
              <c:layout>
                <c:manualLayout>
                  <c:x val="0"/>
                  <c:y val="0.04575"/>
                </c:manualLayout>
              </c:layout>
              <c:tx>
                <c:strRef>
                  <c:f>'5. 2011 Fuel saved graph'!$F$121</c:f>
                  <c:strCache>
                    <c:ptCount val="1"/>
                    <c:pt idx="0">
                      <c:v>-17%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0"/>
              <c:layout>
                <c:manualLayout>
                  <c:x val="0"/>
                  <c:y val="0.04025"/>
                </c:manualLayout>
              </c:layout>
              <c:tx>
                <c:strRef>
                  <c:f>'5. 2011 Fuel saved graph'!$F$122</c:f>
                  <c:strCache>
                    <c:ptCount val="1"/>
                    <c:pt idx="0">
                      <c:v>-36%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'5. 2011 Fuel saved graph'!$A$2:$A$122</c:f>
              <c:strCache/>
            </c:strRef>
          </c:cat>
          <c:val>
            <c:numRef>
              <c:f>'5. 2011 Fuel saved graph'!$C$2:$C$122</c:f>
              <c:numCache/>
            </c:numRef>
          </c:val>
        </c:ser>
        <c:overlap val="100"/>
        <c:axId val="61401761"/>
        <c:axId val="15744938"/>
      </c:barChart>
      <c:lineChart>
        <c:grouping val="standard"/>
        <c:varyColors val="0"/>
        <c:ser>
          <c:idx val="2"/>
          <c:order val="2"/>
          <c:tx>
            <c:strRef>
              <c:f>'5. 2011 Fuel saved graph'!$D$1</c:f>
              <c:strCache>
                <c:ptCount val="1"/>
                <c:pt idx="0">
                  <c:v>MPG</c:v>
                </c:pt>
              </c:strCache>
            </c:strRef>
          </c:tx>
          <c:spPr>
            <a:ln>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auto"/>
            <c:spPr>
              <a:solidFill>
                <a:srgbClr val="0070C0"/>
              </a:solidFill>
              <a:ln>
                <a:solidFill>
                  <a:srgbClr val="0070C0"/>
                </a:solidFill>
              </a:ln>
            </c:spPr>
          </c:marker>
          <c:dLbls>
            <c:numFmt formatCode="General" sourceLinked="1"/>
            <c:showLegendKey val="0"/>
            <c:showVal val="0"/>
            <c:showBubbleSize val="0"/>
            <c:showCatName val="0"/>
            <c:showSerName val="0"/>
            <c:showLeaderLines val="1"/>
            <c:showPercent val="0"/>
          </c:dLbls>
          <c:cat>
            <c:strRef>
              <c:f>'5. 2011 Fuel saved graph'!$A$2:$A$122</c:f>
              <c:strCache/>
            </c:strRef>
          </c:cat>
          <c:val>
            <c:numRef>
              <c:f>'5. 2011 Fuel saved graph'!$D$2:$D$122</c:f>
              <c:numCache/>
            </c:numRef>
          </c:val>
          <c:smooth val="0"/>
        </c:ser>
        <c:marker val="1"/>
        <c:axId val="7486715"/>
        <c:axId val="271572"/>
      </c:lineChart>
      <c:catAx>
        <c:axId val="61401761"/>
        <c:scaling>
          <c:orientation val="minMax"/>
        </c:scaling>
        <c:axPos val="b"/>
        <c:title>
          <c:tx>
            <c:rich>
              <a:bodyPr vert="horz" rot="0" anchor="ctr"/>
              <a:lstStyle/>
              <a:p>
                <a:pPr algn="ctr">
                  <a:defRPr/>
                </a:pPr>
                <a:r>
                  <a:rPr lang="en-US" cap="none" sz="1600" b="1" u="none" baseline="0">
                    <a:latin typeface="Arial"/>
                    <a:ea typeface="Arial"/>
                    <a:cs typeface="Arial"/>
                  </a:rPr>
                  <a:t>District/Bus Type/Bus Number</a:t>
                </a:r>
              </a:p>
            </c:rich>
          </c:tx>
          <c:layout/>
          <c:overlay val="0"/>
          <c:spPr>
            <a:noFill/>
            <a:ln>
              <a:noFill/>
            </a:ln>
          </c:spPr>
        </c:title>
        <c:delete val="0"/>
        <c:numFmt formatCode="General" sourceLinked="1"/>
        <c:majorTickMark val="out"/>
        <c:minorTickMark val="none"/>
        <c:tickLblPos val="low"/>
        <c:crossAx val="15744938"/>
        <c:crosses val="autoZero"/>
        <c:auto val="1"/>
        <c:lblOffset val="100"/>
        <c:noMultiLvlLbl val="0"/>
      </c:catAx>
      <c:valAx>
        <c:axId val="15744938"/>
        <c:scaling>
          <c:orientation val="minMax"/>
          <c:max val="4500"/>
          <c:min val="-500"/>
        </c:scaling>
        <c:axPos val="l"/>
        <c:title>
          <c:tx>
            <c:rich>
              <a:bodyPr vert="horz" rot="-5400000" anchor="ctr"/>
              <a:lstStyle/>
              <a:p>
                <a:pPr algn="ctr">
                  <a:defRPr/>
                </a:pPr>
                <a:r>
                  <a:rPr lang="en-US" cap="none" sz="1600" b="1" u="none" baseline="0">
                    <a:latin typeface="Arial"/>
                    <a:ea typeface="Arial"/>
                    <a:cs typeface="Arial"/>
                  </a:rPr>
                  <a:t>Gallons of Fuel</a:t>
                </a:r>
              </a:p>
            </c:rich>
          </c:tx>
          <c:layout/>
          <c:overlay val="0"/>
          <c:spPr>
            <a:noFill/>
            <a:ln>
              <a:noFill/>
            </a:ln>
          </c:spPr>
        </c:title>
        <c:majorGridlines>
          <c:spPr>
            <a:ln>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c:spPr>
        </c:majorGridlines>
        <c:delete val="0"/>
        <c:numFmt formatCode="_(* #,##0_);_(* \(#,##0\);_(* &quot;-&quot;??_);_(@_)" sourceLinked="1"/>
        <c:majorTickMark val="out"/>
        <c:minorTickMark val="none"/>
        <c:tickLblPos val="nextTo"/>
        <c:crossAx val="61401761"/>
        <c:crosses val="autoZero"/>
        <c:crossBetween val="between"/>
        <c:dispUnits/>
      </c:valAx>
      <c:catAx>
        <c:axId val="7486715"/>
        <c:scaling>
          <c:orientation val="minMax"/>
        </c:scaling>
        <c:axPos val="b"/>
        <c:delete val="1"/>
        <c:majorTickMark val="out"/>
        <c:minorTickMark val="none"/>
        <c:tickLblPos val="nextTo"/>
        <c:crossAx val="271572"/>
        <c:crosses val="autoZero"/>
        <c:auto val="1"/>
        <c:lblOffset val="100"/>
        <c:noMultiLvlLbl val="0"/>
      </c:catAx>
      <c:valAx>
        <c:axId val="271572"/>
        <c:scaling>
          <c:orientation val="minMax"/>
          <c:max val="14"/>
          <c:min val="1"/>
        </c:scaling>
        <c:axPos val="l"/>
        <c:title>
          <c:tx>
            <c:rich>
              <a:bodyPr vert="horz" rot="-5400000" anchor="ctr"/>
              <a:lstStyle/>
              <a:p>
                <a:pPr algn="ctr">
                  <a:defRPr/>
                </a:pPr>
                <a:r>
                  <a:rPr lang="en-US" cap="none" sz="1600" b="1" u="none" baseline="0">
                    <a:latin typeface="Arial"/>
                    <a:ea typeface="Arial"/>
                    <a:cs typeface="Arial"/>
                  </a:rPr>
                  <a:t>Average Hybrid MPG</a:t>
                </a:r>
              </a:p>
            </c:rich>
          </c:tx>
          <c:layout/>
          <c:overlay val="0"/>
          <c:spPr>
            <a:noFill/>
            <a:ln>
              <a:noFill/>
            </a:ln>
          </c:spPr>
        </c:title>
        <c:delete val="0"/>
        <c:numFmt formatCode="0.0" sourceLinked="0"/>
        <c:majorTickMark val="out"/>
        <c:minorTickMark val="none"/>
        <c:tickLblPos val="nextTo"/>
        <c:crossAx val="7486715"/>
        <c:crosses val="max"/>
        <c:crossBetween val="between"/>
        <c:dispUnits/>
        <c:majorUnit val="1"/>
        <c:minorUnit val="0.5"/>
      </c:valAx>
    </c:plotArea>
    <c:legend>
      <c:legendPos val="r"/>
      <c:layout>
        <c:manualLayout>
          <c:xMode val="edge"/>
          <c:yMode val="edge"/>
          <c:x val="0.7865"/>
          <c:y val="0.002"/>
          <c:w val="0.05775"/>
          <c:h val="0.17175"/>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0" u="none" baseline="0">
                <a:solidFill>
                  <a:srgbClr val="92D050"/>
                </a:solidFill>
                <a:latin typeface="Calibri"/>
                <a:ea typeface="Calibri"/>
                <a:cs typeface="Calibri"/>
              </a:rPr>
              <a:t>2012 KY</a:t>
            </a:r>
            <a:r>
              <a:rPr lang="en-US" cap="none" sz="1800" b="1" i="0" u="none" baseline="0">
                <a:solidFill>
                  <a:srgbClr val="92D050"/>
                </a:solidFill>
                <a:latin typeface="Calibri"/>
                <a:ea typeface="Calibri"/>
                <a:cs typeface="Calibri"/>
              </a:rPr>
              <a:t> Hybrid School Bus Project</a:t>
            </a:r>
            <a:r>
              <a:rPr lang="en-US" cap="none" sz="1800" b="1" i="0" u="none" baseline="0">
                <a:solidFill>
                  <a:srgbClr val="92D050"/>
                </a:solidFill>
                <a:latin typeface="Calibri"/>
                <a:ea typeface="Calibri"/>
                <a:cs typeface="Calibri"/>
              </a:rPr>
              <a:t> </a:t>
            </a:r>
            <a:r>
              <a:rPr lang="en-US" cap="none" sz="1800" b="1" i="0" u="none" baseline="0">
                <a:solidFill>
                  <a:srgbClr val="92D050"/>
                </a:solidFill>
                <a:latin typeface="Calibri"/>
                <a:ea typeface="Calibri"/>
                <a:cs typeface="Calibri"/>
              </a:rPr>
              <a:t>
% Fuel Savings</a:t>
            </a:r>
            <a:r>
              <a:rPr lang="en-US" cap="none" sz="1800" b="1" i="0" u="none" baseline="0">
                <a:solidFill>
                  <a:srgbClr val="92D050"/>
                </a:solidFill>
                <a:latin typeface="Calibri"/>
                <a:ea typeface="Calibri"/>
                <a:cs typeface="Calibri"/>
              </a:rPr>
              <a:t> </a:t>
            </a:r>
            <a:r>
              <a:rPr lang="en-US" cap="none" sz="1800" b="1" i="0" u="none" baseline="0">
                <a:solidFill>
                  <a:srgbClr val="92D050"/>
                </a:solidFill>
                <a:latin typeface="Calibri"/>
                <a:ea typeface="Calibri"/>
                <a:cs typeface="Calibri"/>
              </a:rPr>
              <a:t>
and Hybrid MPG</a:t>
            </a:r>
          </a:p>
        </c:rich>
      </c:tx>
      <c:layout>
        <c:manualLayout>
          <c:xMode val="edge"/>
          <c:yMode val="edge"/>
          <c:x val="0.4025"/>
          <c:y val="0.0005"/>
        </c:manualLayout>
      </c:layout>
      <c:overlay val="0"/>
      <c:spPr>
        <a:noFill/>
        <a:ln>
          <a:noFill/>
        </a:ln>
      </c:spPr>
    </c:title>
    <c:plotArea>
      <c:layout>
        <c:manualLayout>
          <c:layoutTarget val="inner"/>
          <c:xMode val="edge"/>
          <c:yMode val="edge"/>
          <c:x val="0.04025"/>
          <c:y val="0.10925"/>
          <c:w val="0.9295"/>
          <c:h val="0.62275"/>
        </c:manualLayout>
      </c:layout>
      <c:barChart>
        <c:barDir val="col"/>
        <c:grouping val="stacked"/>
        <c:varyColors val="0"/>
        <c:ser>
          <c:idx val="0"/>
          <c:order val="0"/>
          <c:tx>
            <c:strRef>
              <c:f>'7. 2012 Fuel saved graph '!$B$1</c:f>
              <c:strCache>
                <c:ptCount val="1"/>
                <c:pt idx="0">
                  <c:v>Actual Fuel Used</c:v>
                </c:pt>
              </c:strCache>
            </c:strRef>
          </c:tx>
          <c:spPr>
            <a:solidFill>
              <a:schemeClr val="accent4">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'7. 2012 Fuel saved graph '!$A$2:$A$156</c:f>
              <c:strCache/>
            </c:strRef>
          </c:cat>
          <c:val>
            <c:numRef>
              <c:f>'7. 2012 Fuel saved graph '!$B$2:$B$156</c:f>
              <c:numCache/>
            </c:numRef>
          </c:val>
        </c:ser>
        <c:ser>
          <c:idx val="1"/>
          <c:order val="1"/>
          <c:tx>
            <c:strRef>
              <c:f>'7. 2012 Fuel saved graph '!$C$1</c:f>
              <c:strCache>
                <c:ptCount val="1"/>
                <c:pt idx="0">
                  <c:v>Fuel saved</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75"/>
                  <c:y val="-0.07625"/>
                </c:manualLayout>
              </c:layout>
              <c:tx>
                <c:strRef>
                  <c:f>'7. 2012 Fuel saved graph '!$F$2</c:f>
                  <c:strCache>
                    <c:ptCount val="1"/>
                    <c:pt idx="0">
                      <c:v>45%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
              <c:layout>
                <c:manualLayout>
                  <c:x val="0.00125"/>
                  <c:y val="-0.038"/>
                </c:manualLayout>
              </c:layout>
              <c:tx>
                <c:strRef>
                  <c:f>'7. 2012 Fuel saved graph '!$F$3</c:f>
                  <c:strCache>
                    <c:ptCount val="1"/>
                    <c:pt idx="0">
                      <c:v>44%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
              <c:layout>
                <c:manualLayout>
                  <c:x val="0.00125"/>
                  <c:y val="-0.0475"/>
                </c:manualLayout>
              </c:layout>
              <c:tx>
                <c:strRef>
                  <c:f>'7. 2012 Fuel saved graph '!$F$4</c:f>
                  <c:strCache>
                    <c:ptCount val="1"/>
                    <c:pt idx="0">
                      <c:v>41%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
              <c:layout>
                <c:manualLayout>
                  <c:x val="0.00125"/>
                  <c:y val="-0.01925"/>
                </c:manualLayout>
              </c:layout>
              <c:tx>
                <c:strRef>
                  <c:f>'7. 2012 Fuel saved graph '!$F$5</c:f>
                  <c:strCache>
                    <c:ptCount val="1"/>
                    <c:pt idx="0">
                      <c:v>40%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
              <c:layout>
                <c:manualLayout>
                  <c:x val="0.00125"/>
                  <c:y val="-0.077"/>
                </c:manualLayout>
              </c:layout>
              <c:tx>
                <c:strRef>
                  <c:f>'7. 2012 Fuel saved graph '!$F$6</c:f>
                  <c:strCache>
                    <c:ptCount val="1"/>
                    <c:pt idx="0">
                      <c:v>39%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
              <c:layout>
                <c:manualLayout>
                  <c:x val="0.00125"/>
                  <c:y val="-0.053"/>
                </c:manualLayout>
              </c:layout>
              <c:tx>
                <c:strRef>
                  <c:f>'7. 2012 Fuel saved graph '!$F$7</c:f>
                  <c:strCache>
                    <c:ptCount val="1"/>
                    <c:pt idx="0">
                      <c:v>39%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
              <c:layout>
                <c:manualLayout>
                  <c:x val="0.00125"/>
                  <c:y val="-0.0765"/>
                </c:manualLayout>
              </c:layout>
              <c:tx>
                <c:strRef>
                  <c:f>'7. 2012 Fuel saved graph '!$F$8</c:f>
                  <c:strCache>
                    <c:ptCount val="1"/>
                    <c:pt idx="0">
                      <c:v>39%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
              <c:layout>
                <c:manualLayout>
                  <c:x val="0.00125"/>
                  <c:y val="-0.03825"/>
                </c:manualLayout>
              </c:layout>
              <c:tx>
                <c:strRef>
                  <c:f>'7. 2012 Fuel saved graph '!$F$9</c:f>
                  <c:strCache>
                    <c:ptCount val="1"/>
                    <c:pt idx="0">
                      <c:v>39%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
              <c:layout>
                <c:manualLayout>
                  <c:x val="0.00125"/>
                  <c:y val="-0.05"/>
                </c:manualLayout>
              </c:layout>
              <c:tx>
                <c:strRef>
                  <c:f>'7. 2012 Fuel saved graph '!$F$10</c:f>
                  <c:strCache>
                    <c:ptCount val="1"/>
                    <c:pt idx="0">
                      <c:v>38%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
              <c:layout>
                <c:manualLayout>
                  <c:x val="0.00125"/>
                  <c:y val="-0.03475"/>
                </c:manualLayout>
              </c:layout>
              <c:tx>
                <c:strRef>
                  <c:f>'7. 2012 Fuel saved graph '!$F$11</c:f>
                  <c:strCache>
                    <c:ptCount val="1"/>
                    <c:pt idx="0">
                      <c:v>38%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
              <c:layout>
                <c:manualLayout>
                  <c:x val="0.00125"/>
                  <c:y val="-0.04625"/>
                </c:manualLayout>
              </c:layout>
              <c:tx>
                <c:strRef>
                  <c:f>'7. 2012 Fuel saved graph '!$F$12</c:f>
                  <c:strCache>
                    <c:ptCount val="1"/>
                    <c:pt idx="0">
                      <c:v>38%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
              <c:layout>
                <c:manualLayout>
                  <c:x val="0.00125"/>
                  <c:y val="-0.05875"/>
                </c:manualLayout>
              </c:layout>
              <c:tx>
                <c:strRef>
                  <c:f>'7. 2012 Fuel saved graph '!$F$13</c:f>
                  <c:strCache>
                    <c:ptCount val="1"/>
                    <c:pt idx="0">
                      <c:v>37%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
              <c:layout>
                <c:manualLayout>
                  <c:x val="0.00125"/>
                  <c:y val="-0.1305"/>
                </c:manualLayout>
              </c:layout>
              <c:tx>
                <c:strRef>
                  <c:f>'7. 2012 Fuel saved graph '!$F$14</c:f>
                  <c:strCache>
                    <c:ptCount val="1"/>
                    <c:pt idx="0">
                      <c:v>37%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
              <c:layout>
                <c:manualLayout>
                  <c:x val="0.00125"/>
                  <c:y val="-0.06325"/>
                </c:manualLayout>
              </c:layout>
              <c:tx>
                <c:strRef>
                  <c:f>'7. 2012 Fuel saved graph '!$F$15</c:f>
                  <c:strCache>
                    <c:ptCount val="1"/>
                    <c:pt idx="0">
                      <c:v>37%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
              <c:layout>
                <c:manualLayout>
                  <c:x val="0.00125"/>
                  <c:y val="-0.04775"/>
                </c:manualLayout>
              </c:layout>
              <c:tx>
                <c:strRef>
                  <c:f>'7. 2012 Fuel saved graph '!$F$16</c:f>
                  <c:strCache>
                    <c:ptCount val="1"/>
                    <c:pt idx="0">
                      <c:v>37%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5"/>
              <c:layout>
                <c:manualLayout>
                  <c:x val="0.00125"/>
                  <c:y val="-0.04175"/>
                </c:manualLayout>
              </c:layout>
              <c:tx>
                <c:strRef>
                  <c:f>'7. 2012 Fuel saved graph '!$F$17</c:f>
                  <c:strCache>
                    <c:ptCount val="1"/>
                    <c:pt idx="0">
                      <c:v>36%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6"/>
              <c:layout>
                <c:manualLayout>
                  <c:x val="0.00125"/>
                  <c:y val="-0.0505"/>
                </c:manualLayout>
              </c:layout>
              <c:tx>
                <c:strRef>
                  <c:f>'7. 2012 Fuel saved graph '!$F$18</c:f>
                  <c:strCache>
                    <c:ptCount val="1"/>
                    <c:pt idx="0">
                      <c:v>36%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7"/>
              <c:layout>
                <c:manualLayout>
                  <c:x val="0.00125"/>
                  <c:y val="-0.02725"/>
                </c:manualLayout>
              </c:layout>
              <c:tx>
                <c:strRef>
                  <c:f>'7. 2012 Fuel saved graph '!$F$19</c:f>
                  <c:strCache>
                    <c:ptCount val="1"/>
                    <c:pt idx="0">
                      <c:v>36%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8"/>
              <c:layout>
                <c:manualLayout>
                  <c:x val="0.00125"/>
                  <c:y val="-0.035"/>
                </c:manualLayout>
              </c:layout>
              <c:tx>
                <c:strRef>
                  <c:f>'7. 2012 Fuel saved graph '!$F$20</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9"/>
              <c:layout>
                <c:manualLayout>
                  <c:x val="0.00125"/>
                  <c:y val="-0.041"/>
                </c:manualLayout>
              </c:layout>
              <c:tx>
                <c:strRef>
                  <c:f>'7. 2012 Fuel saved graph '!$F$21</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0"/>
              <c:layout>
                <c:manualLayout>
                  <c:x val="0.00125"/>
                  <c:y val="-0.052"/>
                </c:manualLayout>
              </c:layout>
              <c:tx>
                <c:strRef>
                  <c:f>'7. 2012 Fuel saved graph '!$F$22</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1"/>
              <c:layout>
                <c:manualLayout>
                  <c:x val="0.00125"/>
                  <c:y val="-0.048"/>
                </c:manualLayout>
              </c:layout>
              <c:tx>
                <c:strRef>
                  <c:f>'7. 2012 Fuel saved graph '!$F$23</c:f>
                  <c:strCache>
                    <c:ptCount val="1"/>
                    <c:pt idx="0">
                      <c:v>35%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2"/>
              <c:layout>
                <c:manualLayout>
                  <c:x val="0.00125"/>
                  <c:y val="-0.044"/>
                </c:manualLayout>
              </c:layout>
              <c:tx>
                <c:strRef>
                  <c:f>'7. 2012 Fuel saved graph '!$F$24</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3"/>
              <c:layout>
                <c:manualLayout>
                  <c:x val="0.00275"/>
                  <c:y val="-0.0905"/>
                </c:manualLayout>
              </c:layout>
              <c:tx>
                <c:strRef>
                  <c:f>'7. 2012 Fuel saved graph '!$F$25</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4"/>
              <c:layout>
                <c:manualLayout>
                  <c:x val="0.00125"/>
                  <c:y val="-0.05475"/>
                </c:manualLayout>
              </c:layout>
              <c:tx>
                <c:strRef>
                  <c:f>'7. 2012 Fuel saved graph '!$F$26</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5"/>
              <c:layout>
                <c:manualLayout>
                  <c:x val="0.00125"/>
                  <c:y val="-0.04025"/>
                </c:manualLayout>
              </c:layout>
              <c:tx>
                <c:strRef>
                  <c:f>'7. 2012 Fuel saved graph '!$F$27</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6"/>
              <c:layout>
                <c:manualLayout>
                  <c:x val="0.00125"/>
                  <c:y val="-0.0455"/>
                </c:manualLayout>
              </c:layout>
              <c:tx>
                <c:strRef>
                  <c:f>'7. 2012 Fuel saved graph '!$F$28</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7"/>
              <c:layout>
                <c:manualLayout>
                  <c:x val="0.00125"/>
                  <c:y val="-0.033"/>
                </c:manualLayout>
              </c:layout>
              <c:tx>
                <c:strRef>
                  <c:f>'7. 2012 Fuel saved graph '!$F$29</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8"/>
              <c:layout>
                <c:manualLayout>
                  <c:x val="0.00125"/>
                  <c:y val="-0.02925"/>
                </c:manualLayout>
              </c:layout>
              <c:tx>
                <c:strRef>
                  <c:f>'7. 2012 Fuel saved graph '!$F$30</c:f>
                  <c:strCache>
                    <c:ptCount val="1"/>
                    <c:pt idx="0">
                      <c:v>34%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29"/>
              <c:layout>
                <c:manualLayout>
                  <c:x val="0.00125"/>
                  <c:y val="-0.03525"/>
                </c:manualLayout>
              </c:layout>
              <c:tx>
                <c:strRef>
                  <c:f>'7. 2012 Fuel saved graph '!$F$31</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0"/>
              <c:layout>
                <c:manualLayout>
                  <c:x val="0.00125"/>
                  <c:y val="-0.04475"/>
                </c:manualLayout>
              </c:layout>
              <c:tx>
                <c:strRef>
                  <c:f>'7. 2012 Fuel saved graph '!$F$32</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1"/>
              <c:layout>
                <c:manualLayout>
                  <c:x val="0.00125"/>
                  <c:y val="-0.04025"/>
                </c:manualLayout>
              </c:layout>
              <c:tx>
                <c:strRef>
                  <c:f>'7. 2012 Fuel saved graph '!$F$33</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2"/>
              <c:layout>
                <c:manualLayout>
                  <c:x val="0.00125"/>
                  <c:y val="-0.0665"/>
                </c:manualLayout>
              </c:layout>
              <c:tx>
                <c:strRef>
                  <c:f>'7. 2012 Fuel saved graph '!$F$34</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3"/>
              <c:layout>
                <c:manualLayout>
                  <c:x val="0.00125"/>
                  <c:y val="-0.0365"/>
                </c:manualLayout>
              </c:layout>
              <c:tx>
                <c:strRef>
                  <c:f>'7. 2012 Fuel saved graph '!$F$35</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4"/>
              <c:layout>
                <c:manualLayout>
                  <c:x val="0.00125"/>
                  <c:y val="-0.099"/>
                </c:manualLayout>
              </c:layout>
              <c:tx>
                <c:strRef>
                  <c:f>'7. 2012 Fuel saved graph '!$F$36</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5"/>
              <c:layout>
                <c:manualLayout>
                  <c:x val="0.00125"/>
                  <c:y val="-0.0385"/>
                </c:manualLayout>
              </c:layout>
              <c:tx>
                <c:strRef>
                  <c:f>'7. 2012 Fuel saved graph '!$F$37</c:f>
                  <c:strCache>
                    <c:ptCount val="1"/>
                    <c:pt idx="0">
                      <c:v>33%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6"/>
              <c:layout>
                <c:manualLayout>
                  <c:x val="0.0035"/>
                  <c:y val="-0.04725"/>
                </c:manualLayout>
              </c:layout>
              <c:tx>
                <c:strRef>
                  <c:f>'7. 2012 Fuel saved graph '!$F$38</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7"/>
              <c:layout>
                <c:manualLayout>
                  <c:x val="0.00125"/>
                  <c:y val="-0.0295"/>
                </c:manualLayout>
              </c:layout>
              <c:tx>
                <c:strRef>
                  <c:f>'7. 2012 Fuel saved graph '!$F$39</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8"/>
              <c:layout>
                <c:manualLayout>
                  <c:x val="0.00125"/>
                  <c:y val="-0.04925"/>
                </c:manualLayout>
              </c:layout>
              <c:tx>
                <c:strRef>
                  <c:f>'7. 2012 Fuel saved graph '!$F$40</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39"/>
              <c:layout>
                <c:manualLayout>
                  <c:x val="0.00125"/>
                  <c:y val="-0.05625"/>
                </c:manualLayout>
              </c:layout>
              <c:tx>
                <c:strRef>
                  <c:f>'7. 2012 Fuel saved graph '!$F$41</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0"/>
              <c:layout>
                <c:manualLayout>
                  <c:x val="0.00125"/>
                  <c:y val="-0.0395"/>
                </c:manualLayout>
              </c:layout>
              <c:tx>
                <c:strRef>
                  <c:f>'7. 2012 Fuel saved graph '!$F$42</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1"/>
              <c:layout>
                <c:manualLayout>
                  <c:x val="0.00125"/>
                  <c:y val="-0.04975"/>
                </c:manualLayout>
              </c:layout>
              <c:tx>
                <c:strRef>
                  <c:f>'7. 2012 Fuel saved graph '!$F$43</c:f>
                  <c:strCache>
                    <c:ptCount val="1"/>
                    <c:pt idx="0">
                      <c:v>32%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2"/>
              <c:layout>
                <c:manualLayout>
                  <c:x val="0.00125"/>
                  <c:y val="-0.0415"/>
                </c:manualLayout>
              </c:layout>
              <c:tx>
                <c:strRef>
                  <c:f>'7. 2012 Fuel saved graph '!$F$44</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3"/>
              <c:layout>
                <c:manualLayout>
                  <c:x val="0.00725"/>
                  <c:y val="-0.038"/>
                </c:manualLayout>
              </c:layout>
              <c:tx>
                <c:strRef>
                  <c:f>'7. 2012 Fuel saved graph '!$F$45</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4"/>
              <c:layout>
                <c:manualLayout>
                  <c:x val="0.00125"/>
                  <c:y val="-0.0275"/>
                </c:manualLayout>
              </c:layout>
              <c:tx>
                <c:strRef>
                  <c:f>'7. 2012 Fuel saved graph '!$F$46</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5"/>
              <c:layout>
                <c:manualLayout>
                  <c:x val="0.0005"/>
                  <c:y val="-0.0395"/>
                </c:manualLayout>
              </c:layout>
              <c:tx>
                <c:strRef>
                  <c:f>'7. 2012 Fuel saved graph '!$F$47</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6"/>
              <c:layout>
                <c:manualLayout>
                  <c:x val="0.00125"/>
                  <c:y val="-0.03525"/>
                </c:manualLayout>
              </c:layout>
              <c:tx>
                <c:strRef>
                  <c:f>'7. 2012 Fuel saved graph '!$F$48</c:f>
                  <c:strCache>
                    <c:ptCount val="1"/>
                    <c:pt idx="0">
                      <c:v>31%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7"/>
              <c:layout>
                <c:manualLayout>
                  <c:x val="0.00125"/>
                  <c:y val="-0.052"/>
                </c:manualLayout>
              </c:layout>
              <c:tx>
                <c:strRef>
                  <c:f>'7. 2012 Fuel saved graph '!$F$49</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8"/>
              <c:layout>
                <c:manualLayout>
                  <c:x val="0.00125"/>
                  <c:y val="-0.0375"/>
                </c:manualLayout>
              </c:layout>
              <c:tx>
                <c:strRef>
                  <c:f>'7. 2012 Fuel saved graph '!$F$50</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49"/>
              <c:layout>
                <c:manualLayout>
                  <c:x val="0.00125"/>
                  <c:y val="-0.074"/>
                </c:manualLayout>
              </c:layout>
              <c:tx>
                <c:strRef>
                  <c:f>'7. 2012 Fuel saved graph '!$F$51</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0"/>
              <c:layout>
                <c:manualLayout>
                  <c:x val="0.00125"/>
                  <c:y val="-0.0315"/>
                </c:manualLayout>
              </c:layout>
              <c:tx>
                <c:strRef>
                  <c:f>'7. 2012 Fuel saved graph '!$F$52</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1"/>
              <c:layout>
                <c:manualLayout>
                  <c:x val="0.00125"/>
                  <c:y val="-0.046"/>
                </c:manualLayout>
              </c:layout>
              <c:tx>
                <c:strRef>
                  <c:f>'7. 2012 Fuel saved graph '!$F$53</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2"/>
              <c:layout>
                <c:manualLayout>
                  <c:x val="0.00125"/>
                  <c:y val="-0.04825"/>
                </c:manualLayout>
              </c:layout>
              <c:tx>
                <c:strRef>
                  <c:f>'7. 2012 Fuel saved graph '!$F$54</c:f>
                  <c:strCache>
                    <c:ptCount val="1"/>
                    <c:pt idx="0">
                      <c:v>30%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3"/>
              <c:layout>
                <c:manualLayout>
                  <c:x val="0.00125"/>
                  <c:y val="-0.0295"/>
                </c:manualLayout>
              </c:layout>
              <c:tx>
                <c:strRef>
                  <c:f>'7. 2012 Fuel saved graph '!$F$55</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4"/>
              <c:layout>
                <c:manualLayout>
                  <c:x val="0.00125"/>
                  <c:y val="-0.07"/>
                </c:manualLayout>
              </c:layout>
              <c:tx>
                <c:strRef>
                  <c:f>'7. 2012 Fuel saved graph '!$F$56</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5"/>
              <c:layout>
                <c:manualLayout>
                  <c:x val="0.00125"/>
                  <c:y val="-0.04375"/>
                </c:manualLayout>
              </c:layout>
              <c:tx>
                <c:strRef>
                  <c:f>'7. 2012 Fuel saved graph '!$F$57</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6"/>
              <c:layout>
                <c:manualLayout>
                  <c:x val="0.00125"/>
                  <c:y val="-0.0465"/>
                </c:manualLayout>
              </c:layout>
              <c:tx>
                <c:strRef>
                  <c:f>'7. 2012 Fuel saved graph '!$F$58</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7"/>
              <c:layout>
                <c:manualLayout>
                  <c:x val="0.00125"/>
                  <c:y val="-0.0365"/>
                </c:manualLayout>
              </c:layout>
              <c:tx>
                <c:strRef>
                  <c:f>'7. 2012 Fuel saved graph '!$F$59</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8"/>
              <c:layout>
                <c:manualLayout>
                  <c:x val="0.00125"/>
                  <c:y val="-0.0425"/>
                </c:manualLayout>
              </c:layout>
              <c:tx>
                <c:strRef>
                  <c:f>'7. 2012 Fuel saved graph '!$F$60</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59"/>
              <c:layout>
                <c:manualLayout>
                  <c:x val="0.00125"/>
                  <c:y val="-0.034"/>
                </c:manualLayout>
              </c:layout>
              <c:tx>
                <c:strRef>
                  <c:f>'7. 2012 Fuel saved graph '!$F$61</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0"/>
              <c:layout>
                <c:manualLayout>
                  <c:x val="0.00275"/>
                  <c:y val="-0.0505"/>
                </c:manualLayout>
              </c:layout>
              <c:tx>
                <c:strRef>
                  <c:f>'7. 2012 Fuel saved graph '!$F$62</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1"/>
              <c:layout>
                <c:manualLayout>
                  <c:x val="0.00125"/>
                  <c:y val="-0.031"/>
                </c:manualLayout>
              </c:layout>
              <c:tx>
                <c:strRef>
                  <c:f>'7. 2012 Fuel saved graph '!$F$63</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2"/>
              <c:layout>
                <c:manualLayout>
                  <c:x val="0.00125"/>
                  <c:y val="-0.019"/>
                </c:manualLayout>
              </c:layout>
              <c:tx>
                <c:strRef>
                  <c:f>'7. 2012 Fuel saved graph '!$F$64</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3"/>
              <c:layout>
                <c:manualLayout>
                  <c:x val="0"/>
                  <c:y val="-0.0485"/>
                </c:manualLayout>
              </c:layout>
              <c:tx>
                <c:strRef>
                  <c:f>'7. 2012 Fuel saved graph '!$F$65</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4"/>
              <c:layout>
                <c:manualLayout>
                  <c:x val="0.00125"/>
                  <c:y val="-0.03075"/>
                </c:manualLayout>
              </c:layout>
              <c:tx>
                <c:strRef>
                  <c:f>'7. 2012 Fuel saved graph '!$F$66</c:f>
                  <c:strCache>
                    <c:ptCount val="1"/>
                    <c:pt idx="0">
                      <c:v>29%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5"/>
              <c:layout>
                <c:manualLayout>
                  <c:x val="0.00125"/>
                  <c:y val="-0.04375"/>
                </c:manualLayout>
              </c:layout>
              <c:tx>
                <c:strRef>
                  <c:f>'7. 2012 Fuel saved graph '!$F$67</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6"/>
              <c:layout>
                <c:manualLayout>
                  <c:x val="0.00125"/>
                  <c:y val="-0.049"/>
                </c:manualLayout>
              </c:layout>
              <c:tx>
                <c:strRef>
                  <c:f>'7. 2012 Fuel saved graph '!$F$68</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7"/>
              <c:layout>
                <c:manualLayout>
                  <c:x val="0.00125"/>
                  <c:y val="-0.0275"/>
                </c:manualLayout>
              </c:layout>
              <c:tx>
                <c:strRef>
                  <c:f>'7. 2012 Fuel saved graph '!$F$69</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8"/>
              <c:layout>
                <c:manualLayout>
                  <c:x val="0.00125"/>
                  <c:y val="-0.0465"/>
                </c:manualLayout>
              </c:layout>
              <c:tx>
                <c:strRef>
                  <c:f>'7. 2012 Fuel saved graph '!$F$70</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69"/>
              <c:layout>
                <c:manualLayout>
                  <c:x val="0.00575"/>
                  <c:y val="-0.0445"/>
                </c:manualLayout>
              </c:layout>
              <c:tx>
                <c:strRef>
                  <c:f>'7. 2012 Fuel saved graph '!$F$71</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0"/>
              <c:layout>
                <c:manualLayout>
                  <c:x val="0.00125"/>
                  <c:y val="-0.0315"/>
                </c:manualLayout>
              </c:layout>
              <c:tx>
                <c:strRef>
                  <c:f>'7. 2012 Fuel saved graph '!$F$72</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1"/>
              <c:layout>
                <c:manualLayout>
                  <c:x val="0.00125"/>
                  <c:y val="-0.029"/>
                </c:manualLayout>
              </c:layout>
              <c:tx>
                <c:strRef>
                  <c:f>'7. 2012 Fuel saved graph '!$F$73</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2"/>
              <c:layout>
                <c:manualLayout>
                  <c:x val="0.00125"/>
                  <c:y val="-0.03325"/>
                </c:manualLayout>
              </c:layout>
              <c:tx>
                <c:strRef>
                  <c:f>'7. 2012 Fuel saved graph '!$F$74</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3"/>
              <c:layout>
                <c:manualLayout>
                  <c:x val="0.00125"/>
                  <c:y val="-0.02675"/>
                </c:manualLayout>
              </c:layout>
              <c:tx>
                <c:strRef>
                  <c:f>'7. 2012 Fuel saved graph '!$F$75</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4"/>
              <c:layout>
                <c:manualLayout>
                  <c:x val="0.00125"/>
                  <c:y val="-0.03025"/>
                </c:manualLayout>
              </c:layout>
              <c:tx>
                <c:strRef>
                  <c:f>'7. 2012 Fuel saved graph '!$F$76</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5"/>
              <c:layout>
                <c:manualLayout>
                  <c:x val="0.00125"/>
                  <c:y val="-0.0215"/>
                </c:manualLayout>
              </c:layout>
              <c:tx>
                <c:strRef>
                  <c:f>'7. 2012 Fuel saved graph '!$F$77</c:f>
                  <c:strCache>
                    <c:ptCount val="1"/>
                    <c:pt idx="0">
                      <c:v>28%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6"/>
              <c:layout>
                <c:manualLayout>
                  <c:x val="0.00125"/>
                  <c:y val="-0.0875"/>
                </c:manualLayout>
              </c:layout>
              <c:tx>
                <c:strRef>
                  <c:f>'7. 2012 Fuel saved graph '!$F$78</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7"/>
              <c:layout>
                <c:manualLayout>
                  <c:x val="0.00125"/>
                  <c:y val="-0.0325"/>
                </c:manualLayout>
              </c:layout>
              <c:tx>
                <c:strRef>
                  <c:f>'7. 2012 Fuel saved graph '!$F$79</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8"/>
              <c:layout>
                <c:manualLayout>
                  <c:x val="0.00125"/>
                  <c:y val="-0.0275"/>
                </c:manualLayout>
              </c:layout>
              <c:tx>
                <c:strRef>
                  <c:f>'7. 2012 Fuel saved graph '!$F$80</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79"/>
              <c:layout>
                <c:manualLayout>
                  <c:x val="0.00125"/>
                  <c:y val="-0.07"/>
                </c:manualLayout>
              </c:layout>
              <c:tx>
                <c:strRef>
                  <c:f>'7. 2012 Fuel saved graph '!$F$81</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0"/>
              <c:layout>
                <c:manualLayout>
                  <c:x val="0.00125"/>
                  <c:y val="-0.0325"/>
                </c:manualLayout>
              </c:layout>
              <c:tx>
                <c:strRef>
                  <c:f>'7. 2012 Fuel saved graph '!$F$82</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1"/>
              <c:layout>
                <c:manualLayout>
                  <c:x val="0.00125"/>
                  <c:y val="-0.0205"/>
                </c:manualLayout>
              </c:layout>
              <c:tx>
                <c:strRef>
                  <c:f>'7. 2012 Fuel saved graph '!$F$83</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2"/>
              <c:layout>
                <c:manualLayout>
                  <c:x val="0.00125"/>
                  <c:y val="-0.041"/>
                </c:manualLayout>
              </c:layout>
              <c:tx>
                <c:strRef>
                  <c:f>'7. 2012 Fuel saved graph '!$F$84</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3"/>
              <c:layout>
                <c:manualLayout>
                  <c:x val="0.00125"/>
                  <c:y val="-0.06375"/>
                </c:manualLayout>
              </c:layout>
              <c:tx>
                <c:strRef>
                  <c:f>'7. 2012 Fuel saved graph '!$F$85</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4"/>
              <c:layout>
                <c:manualLayout>
                  <c:x val="0.00275"/>
                  <c:y val="-0.0425"/>
                </c:manualLayout>
              </c:layout>
              <c:tx>
                <c:strRef>
                  <c:f>'7. 2012 Fuel saved graph '!$F$86</c:f>
                  <c:strCache>
                    <c:ptCount val="1"/>
                    <c:pt idx="0">
                      <c:v>27%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5"/>
              <c:layout>
                <c:manualLayout>
                  <c:x val="0.00125"/>
                  <c:y val="-0.03625"/>
                </c:manualLayout>
              </c:layout>
              <c:tx>
                <c:strRef>
                  <c:f>'7. 2012 Fuel saved graph '!$F$87</c:f>
                  <c:strCache>
                    <c:ptCount val="1"/>
                    <c:pt idx="0">
                      <c:v>26%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6"/>
              <c:layout>
                <c:manualLayout>
                  <c:x val="0.00125"/>
                  <c:y val="-0.0245"/>
                </c:manualLayout>
              </c:layout>
              <c:tx>
                <c:strRef>
                  <c:f>'7. 2012 Fuel saved graph '!$F$88</c:f>
                  <c:strCache>
                    <c:ptCount val="1"/>
                    <c:pt idx="0">
                      <c:v>26%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7"/>
              <c:layout>
                <c:manualLayout>
                  <c:x val="0.00125"/>
                  <c:y val="-0.0345"/>
                </c:manualLayout>
              </c:layout>
              <c:tx>
                <c:strRef>
                  <c:f>'7. 2012 Fuel saved graph '!$F$89</c:f>
                  <c:strCache>
                    <c:ptCount val="1"/>
                    <c:pt idx="0">
                      <c:v>26%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8"/>
              <c:layout>
                <c:manualLayout>
                  <c:x val="0.00125"/>
                  <c:y val="-0.06525"/>
                </c:manualLayout>
              </c:layout>
              <c:tx>
                <c:strRef>
                  <c:f>'7. 2012 Fuel saved graph '!$F$90</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89"/>
              <c:layout>
                <c:manualLayout>
                  <c:x val="0.00125"/>
                  <c:y val="-0.02525"/>
                </c:manualLayout>
              </c:layout>
              <c:tx>
                <c:strRef>
                  <c:f>'7. 2012 Fuel saved graph '!$F$91</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0"/>
              <c:layout>
                <c:manualLayout>
                  <c:x val="0.00125"/>
                  <c:y val="-0.0285"/>
                </c:manualLayout>
              </c:layout>
              <c:tx>
                <c:strRef>
                  <c:f>'7. 2012 Fuel saved graph '!$F$92</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1"/>
              <c:layout>
                <c:manualLayout>
                  <c:x val="0.00125"/>
                  <c:y val="-0.03525"/>
                </c:manualLayout>
              </c:layout>
              <c:tx>
                <c:strRef>
                  <c:f>'7. 2012 Fuel saved graph '!$F$93</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2"/>
              <c:layout>
                <c:manualLayout>
                  <c:x val="0.00125"/>
                  <c:y val="-0.0265"/>
                </c:manualLayout>
              </c:layout>
              <c:tx>
                <c:strRef>
                  <c:f>'7. 2012 Fuel saved graph '!$F$94</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3"/>
              <c:layout>
                <c:manualLayout>
                  <c:x val="0.00125"/>
                  <c:y val="-0.0475"/>
                </c:manualLayout>
              </c:layout>
              <c:tx>
                <c:strRef>
                  <c:f>'7. 2012 Fuel saved graph '!$F$95</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4"/>
              <c:layout>
                <c:manualLayout>
                  <c:x val="0.00125"/>
                  <c:y val="-0.0325"/>
                </c:manualLayout>
              </c:layout>
              <c:tx>
                <c:strRef>
                  <c:f>'7. 2012 Fuel saved graph '!$F$96</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5"/>
              <c:layout>
                <c:manualLayout>
                  <c:x val="0.00125"/>
                  <c:y val="-0.04175"/>
                </c:manualLayout>
              </c:layout>
              <c:tx>
                <c:strRef>
                  <c:f>'7. 2012 Fuel saved graph '!$F$97</c:f>
                  <c:strCache>
                    <c:ptCount val="1"/>
                    <c:pt idx="0">
                      <c:v>25%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6"/>
              <c:layout>
                <c:manualLayout>
                  <c:x val="0.00125"/>
                  <c:y val="-0.02925"/>
                </c:manualLayout>
              </c:layout>
              <c:tx>
                <c:strRef>
                  <c:f>'7. 2012 Fuel saved graph '!$F$98</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7"/>
              <c:layout>
                <c:manualLayout>
                  <c:x val="0.0005"/>
                  <c:y val="-0.07975"/>
                </c:manualLayout>
              </c:layout>
              <c:tx>
                <c:strRef>
                  <c:f>'7. 2012 Fuel saved graph '!$F$99</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8"/>
              <c:layout>
                <c:manualLayout>
                  <c:x val="0.00275"/>
                  <c:y val="-0.03775"/>
                </c:manualLayout>
              </c:layout>
              <c:tx>
                <c:strRef>
                  <c:f>'7. 2012 Fuel saved graph '!$F$100</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99"/>
              <c:layout>
                <c:manualLayout>
                  <c:x val="0.00125"/>
                  <c:y val="-0.025"/>
                </c:manualLayout>
              </c:layout>
              <c:tx>
                <c:strRef>
                  <c:f>'7. 2012 Fuel saved graph '!$F$101</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0"/>
              <c:layout>
                <c:manualLayout>
                  <c:x val="0.00175"/>
                  <c:y val="-0.01725"/>
                </c:manualLayout>
              </c:layout>
              <c:tx>
                <c:strRef>
                  <c:f>'7. 2012 Fuel saved graph '!$F$102</c:f>
                  <c:strCache>
                    <c:ptCount val="1"/>
                    <c:pt idx="0">
                      <c:v>24%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1"/>
              <c:layout>
                <c:manualLayout>
                  <c:x val="0.00125"/>
                  <c:y val="-0.062"/>
                </c:manualLayout>
              </c:layout>
              <c:tx>
                <c:strRef>
                  <c:f>'7. 2012 Fuel saved graph '!$F$103</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2"/>
              <c:layout>
                <c:manualLayout>
                  <c:x val="0.00125"/>
                  <c:y val="-0.0275"/>
                </c:manualLayout>
              </c:layout>
              <c:tx>
                <c:strRef>
                  <c:f>'7. 2012 Fuel saved graph '!$F$104</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3"/>
              <c:layout>
                <c:manualLayout>
                  <c:x val="0.00125"/>
                  <c:y val="-0.04325"/>
                </c:manualLayout>
              </c:layout>
              <c:tx>
                <c:strRef>
                  <c:f>'7. 2012 Fuel saved graph '!$F$105</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4"/>
              <c:layout>
                <c:manualLayout>
                  <c:x val="0.00125"/>
                  <c:y val="-0.0275"/>
                </c:manualLayout>
              </c:layout>
              <c:tx>
                <c:strRef>
                  <c:f>'7. 2012 Fuel saved graph '!$F$106</c:f>
                  <c:strCache>
                    <c:ptCount val="1"/>
                    <c:pt idx="0">
                      <c:v>23%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5"/>
              <c:layout>
                <c:manualLayout>
                  <c:x val="0.00125"/>
                  <c:y val="-0.04525"/>
                </c:manualLayout>
              </c:layout>
              <c:tx>
                <c:strRef>
                  <c:f>'7. 2012 Fuel saved graph '!$F$107</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6"/>
              <c:layout>
                <c:manualLayout>
                  <c:x val="0.00125"/>
                  <c:y val="-0.031"/>
                </c:manualLayout>
              </c:layout>
              <c:tx>
                <c:strRef>
                  <c:f>'7. 2012 Fuel saved graph '!$F$108</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7"/>
              <c:layout>
                <c:manualLayout>
                  <c:x val="0.00125"/>
                  <c:y val="-0.02825"/>
                </c:manualLayout>
              </c:layout>
              <c:tx>
                <c:strRef>
                  <c:f>'7. 2012 Fuel saved graph '!$F$109</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8"/>
              <c:layout>
                <c:manualLayout>
                  <c:x val="0.00125"/>
                  <c:y val="-0.0565"/>
                </c:manualLayout>
              </c:layout>
              <c:tx>
                <c:strRef>
                  <c:f>'7. 2012 Fuel saved graph '!$F$110</c:f>
                  <c:strCache>
                    <c:ptCount val="1"/>
                    <c:pt idx="0">
                      <c:v>22%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09"/>
              <c:layout>
                <c:manualLayout>
                  <c:x val="0.00125"/>
                  <c:y val="-0.03225"/>
                </c:manualLayout>
              </c:layout>
              <c:tx>
                <c:strRef>
                  <c:f>'7. 2012 Fuel saved graph '!$F$111</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0"/>
              <c:layout>
                <c:manualLayout>
                  <c:x val="0.00125"/>
                  <c:y val="-0.0535"/>
                </c:manualLayout>
              </c:layout>
              <c:tx>
                <c:strRef>
                  <c:f>'7. 2012 Fuel saved graph '!$F$112</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1"/>
              <c:layout>
                <c:manualLayout>
                  <c:x val="0.00125"/>
                  <c:y val="-0.02975"/>
                </c:manualLayout>
              </c:layout>
              <c:tx>
                <c:strRef>
                  <c:f>'7. 2012 Fuel saved graph '!$F$113</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2"/>
              <c:layout>
                <c:manualLayout>
                  <c:x val="0.00125"/>
                  <c:y val="-0.01"/>
                </c:manualLayout>
              </c:layout>
              <c:tx>
                <c:strRef>
                  <c:f>'7. 2012 Fuel saved graph '!$F$114</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3"/>
              <c:layout>
                <c:manualLayout>
                  <c:x val="0.00125"/>
                  <c:y val="-0.0385"/>
                </c:manualLayout>
              </c:layout>
              <c:tx>
                <c:strRef>
                  <c:f>'7. 2012 Fuel saved graph '!$F$115</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4"/>
              <c:layout>
                <c:manualLayout>
                  <c:x val="0.00125"/>
                  <c:y val="-0.035"/>
                </c:manualLayout>
              </c:layout>
              <c:tx>
                <c:strRef>
                  <c:f>'7. 2012 Fuel saved graph '!$F$116</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5"/>
              <c:layout>
                <c:manualLayout>
                  <c:x val="0.00125"/>
                  <c:y val="-0.02875"/>
                </c:manualLayout>
              </c:layout>
              <c:tx>
                <c:strRef>
                  <c:f>'7. 2012 Fuel saved graph '!$F$117</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6"/>
              <c:layout>
                <c:manualLayout>
                  <c:x val="0.00125"/>
                  <c:y val="-0.0375"/>
                </c:manualLayout>
              </c:layout>
              <c:tx>
                <c:strRef>
                  <c:f>'7. 2012 Fuel saved graph '!$F$118</c:f>
                  <c:strCache>
                    <c:ptCount val="1"/>
                    <c:pt idx="0">
                      <c:v>20%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7"/>
              <c:layout>
                <c:manualLayout>
                  <c:x val="0.00125"/>
                  <c:y val="-0.0235"/>
                </c:manualLayout>
              </c:layout>
              <c:tx>
                <c:strRef>
                  <c:f>'7. 2012 Fuel saved graph '!$F$119</c:f>
                  <c:strCache>
                    <c:ptCount val="1"/>
                    <c:pt idx="0">
                      <c:v>20%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8"/>
              <c:layout>
                <c:manualLayout>
                  <c:x val="0.00125"/>
                  <c:y val="-0.0295"/>
                </c:manualLayout>
              </c:layout>
              <c:tx>
                <c:strRef>
                  <c:f>'7. 2012 Fuel saved graph '!$F$120</c:f>
                  <c:strCache>
                    <c:ptCount val="1"/>
                    <c:pt idx="0">
                      <c:v>19%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19"/>
              <c:layout>
                <c:manualLayout>
                  <c:x val="0.00125"/>
                  <c:y val="-0.0455"/>
                </c:manualLayout>
              </c:layout>
              <c:tx>
                <c:strRef>
                  <c:f>'7. 2012 Fuel saved graph '!$F$121</c:f>
                  <c:strCache>
                    <c:ptCount val="1"/>
                    <c:pt idx="0">
                      <c:v>19%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0"/>
              <c:layout>
                <c:manualLayout>
                  <c:x val="0.00125"/>
                  <c:y val="-0.03125"/>
                </c:manualLayout>
              </c:layout>
              <c:tx>
                <c:strRef>
                  <c:f>'7. 2012 Fuel saved graph '!$F$122</c:f>
                  <c:strCache>
                    <c:ptCount val="1"/>
                    <c:pt idx="0">
                      <c:v>18%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1"/>
              <c:layout>
                <c:manualLayout>
                  <c:x val="0.00125"/>
                  <c:y val="-0.0285"/>
                </c:manualLayout>
              </c:layout>
              <c:tx>
                <c:strRef>
                  <c:f>'7. 2012 Fuel saved graph '!$F$123</c:f>
                  <c:strCache>
                    <c:ptCount val="1"/>
                    <c:pt idx="0">
                      <c:v>18%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2"/>
              <c:layout>
                <c:manualLayout>
                  <c:x val="0.00125"/>
                  <c:y val="-0.024"/>
                </c:manualLayout>
              </c:layout>
              <c:tx>
                <c:strRef>
                  <c:f>'7. 2012 Fuel saved graph '!$F$124</c:f>
                  <c:strCache>
                    <c:ptCount val="1"/>
                    <c:pt idx="0">
                      <c:v>18%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3"/>
              <c:tx>
                <c:strRef>
                  <c:f>'7. 2012 Fuel saved graph '!$F$125</c:f>
                  <c:strCache>
                    <c:ptCount val="1"/>
                    <c:pt idx="0">
                      <c:v>18%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4"/>
              <c:layout>
                <c:manualLayout>
                  <c:x val="0.00125"/>
                  <c:y val="-0.02525"/>
                </c:manualLayout>
              </c:layout>
              <c:tx>
                <c:strRef>
                  <c:f>'7. 2012 Fuel saved graph '!$F$126</c:f>
                  <c:strCache>
                    <c:ptCount val="1"/>
                    <c:pt idx="0">
                      <c:v>18%</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5"/>
              <c:layout>
                <c:manualLayout>
                  <c:x val="0.00125"/>
                  <c:y val="-0.02925"/>
                </c:manualLayout>
              </c:layout>
              <c:tx>
                <c:strRef>
                  <c:f>'7. 2012 Fuel saved graph '!$F$127</c:f>
                  <c:strCache>
                    <c:ptCount val="1"/>
                    <c:pt idx="0">
                      <c:v>17%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6"/>
              <c:layout>
                <c:manualLayout>
                  <c:x val="0.00125"/>
                  <c:y val="-0.0315"/>
                </c:manualLayout>
              </c:layout>
              <c:tx>
                <c:strRef>
                  <c:f>'7. 2012 Fuel saved graph '!$F$128</c:f>
                  <c:strCache>
                    <c:ptCount val="1"/>
                    <c:pt idx="0">
                      <c:v>17%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7"/>
              <c:layout>
                <c:manualLayout>
                  <c:x val="0.00125"/>
                  <c:y val="-0.0265"/>
                </c:manualLayout>
              </c:layout>
              <c:tx>
                <c:strRef>
                  <c:f>'7. 2012 Fuel saved graph '!$F$129</c:f>
                  <c:strCache>
                    <c:ptCount val="1"/>
                    <c:pt idx="0">
                      <c:v>17%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8"/>
              <c:layout>
                <c:manualLayout>
                  <c:x val="0.00125"/>
                  <c:y val="-0.0285"/>
                </c:manualLayout>
              </c:layout>
              <c:tx>
                <c:strRef>
                  <c:f>'7. 2012 Fuel saved graph '!$F$130</c:f>
                  <c:strCache>
                    <c:ptCount val="1"/>
                    <c:pt idx="0">
                      <c:v>17%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29"/>
              <c:layout>
                <c:manualLayout>
                  <c:x val="0.00125"/>
                  <c:y val="-0.024"/>
                </c:manualLayout>
              </c:layout>
              <c:tx>
                <c:strRef>
                  <c:f>'7. 2012 Fuel saved graph '!$F$131</c:f>
                  <c:strCache>
                    <c:ptCount val="1"/>
                    <c:pt idx="0">
                      <c:v>17%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0"/>
              <c:layout>
                <c:manualLayout>
                  <c:x val="0.00125"/>
                  <c:y val="-0.027"/>
                </c:manualLayout>
              </c:layout>
              <c:tx>
                <c:strRef>
                  <c:f>'7. 2012 Fuel saved graph '!$F$132</c:f>
                  <c:strCache>
                    <c:ptCount val="1"/>
                    <c:pt idx="0">
                      <c:v>16%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1"/>
              <c:layout>
                <c:manualLayout>
                  <c:x val="0.00125"/>
                  <c:y val="-0.01775"/>
                </c:manualLayout>
              </c:layout>
              <c:tx>
                <c:strRef>
                  <c:f>'7. 2012 Fuel saved graph '!$F$133</c:f>
                  <c:strCache>
                    <c:ptCount val="1"/>
                    <c:pt idx="0">
                      <c:v>16%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2"/>
              <c:layout>
                <c:manualLayout>
                  <c:x val="-0.00025"/>
                  <c:y val="-0.0325"/>
                </c:manualLayout>
              </c:layout>
              <c:tx>
                <c:strRef>
                  <c:f>'7. 2012 Fuel saved graph '!$F$134</c:f>
                  <c:strCache>
                    <c:ptCount val="1"/>
                    <c:pt idx="0">
                      <c:v>16%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3"/>
              <c:layout>
                <c:manualLayout>
                  <c:x val="0.00125"/>
                  <c:y val="-0.02075"/>
                </c:manualLayout>
              </c:layout>
              <c:tx>
                <c:strRef>
                  <c:f>'7. 2012 Fuel saved graph '!$F$135</c:f>
                  <c:strCache>
                    <c:ptCount val="1"/>
                    <c:pt idx="0">
                      <c:v>15%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4"/>
              <c:layout>
                <c:manualLayout>
                  <c:x val="0.00125"/>
                  <c:y val="-0.03325"/>
                </c:manualLayout>
              </c:layout>
              <c:tx>
                <c:strRef>
                  <c:f>'7. 2012 Fuel saved graph '!$F$136</c:f>
                  <c:strCache>
                    <c:ptCount val="1"/>
                    <c:pt idx="0">
                      <c:v>13%</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5"/>
              <c:layout>
                <c:manualLayout>
                  <c:x val="0.00125"/>
                  <c:y val="-0.01825"/>
                </c:manualLayout>
              </c:layout>
              <c:tx>
                <c:strRef>
                  <c:f>'7. 2012 Fuel saved graph '!$F$137</c:f>
                  <c:strCache>
                    <c:ptCount val="1"/>
                    <c:pt idx="0">
                      <c:v>12%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6"/>
              <c:layout>
                <c:manualLayout>
                  <c:x val="0.00125"/>
                  <c:y val="-0.019"/>
                </c:manualLayout>
              </c:layout>
              <c:tx>
                <c:strRef>
                  <c:f>'7. 2012 Fuel saved graph '!$F$138</c:f>
                  <c:strCache>
                    <c:ptCount val="1"/>
                    <c:pt idx="0">
                      <c:v>10%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7"/>
              <c:layout>
                <c:manualLayout>
                  <c:x val="0.00125"/>
                  <c:y val="-0.0335"/>
                </c:manualLayout>
              </c:layout>
              <c:tx>
                <c:strRef>
                  <c:f>'7. 2012 Fuel saved graph '!$F$139</c:f>
                  <c:strCache>
                    <c:ptCount val="1"/>
                    <c:pt idx="0">
                      <c:v>10%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8"/>
              <c:layout>
                <c:manualLayout>
                  <c:x val="0.00125"/>
                  <c:y val="-0.022"/>
                </c:manualLayout>
              </c:layout>
              <c:tx>
                <c:strRef>
                  <c:f>'7. 2012 Fuel saved graph '!$F$140</c:f>
                  <c:strCache>
                    <c:ptCount val="1"/>
                    <c:pt idx="0">
                      <c:v>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39"/>
              <c:layout>
                <c:manualLayout>
                  <c:x val="0.00125"/>
                  <c:y val="-0.01625"/>
                </c:manualLayout>
              </c:layout>
              <c:tx>
                <c:strRef>
                  <c:f>'7. 2012 Fuel saved graph '!$F$141</c:f>
                  <c:strCache>
                    <c:ptCount val="1"/>
                    <c:pt idx="0">
                      <c:v>9%</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0"/>
              <c:layout>
                <c:manualLayout>
                  <c:x val="-0.001"/>
                  <c:y val="-0.01675"/>
                </c:manualLayout>
              </c:layout>
              <c:tx>
                <c:strRef>
                  <c:f>'7. 2012 Fuel saved graph '!$F$142</c:f>
                  <c:strCache>
                    <c:ptCount val="1"/>
                    <c:pt idx="0">
                      <c:v>5%</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1"/>
              <c:layout>
                <c:manualLayout>
                  <c:x val="0.00125"/>
                  <c:y val="-0.01575"/>
                </c:manualLayout>
              </c:layout>
              <c:tx>
                <c:strRef>
                  <c:f>'7. 2012 Fuel saved graph '!$F$143</c:f>
                  <c:strCache>
                    <c:ptCount val="1"/>
                    <c:pt idx="0">
                      <c:v>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2"/>
              <c:layout>
                <c:manualLayout>
                  <c:x val="0.00125"/>
                  <c:y val="-0.017"/>
                </c:manualLayout>
              </c:layout>
              <c:tx>
                <c:strRef>
                  <c:f>'7. 2012 Fuel saved graph '!$F$144</c:f>
                  <c:strCache>
                    <c:ptCount val="1"/>
                    <c:pt idx="0">
                      <c:v>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3"/>
              <c:layout>
                <c:manualLayout>
                  <c:x val="0.00275"/>
                  <c:y val="-0.016"/>
                </c:manualLayout>
              </c:layout>
              <c:tx>
                <c:strRef>
                  <c:f>'7. 2012 Fuel saved graph '!$F$145</c:f>
                  <c:strCache>
                    <c:ptCount val="1"/>
                    <c:pt idx="0">
                      <c:v>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4"/>
              <c:layout>
                <c:manualLayout>
                  <c:x val="0.00125"/>
                  <c:y val="-0.015"/>
                </c:manualLayout>
              </c:layout>
              <c:tx>
                <c:strRef>
                  <c:f>'7. 2012 Fuel saved graph '!$F$146</c:f>
                  <c:strCache>
                    <c:ptCount val="1"/>
                    <c:pt idx="0">
                      <c:v>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5"/>
              <c:layout>
                <c:manualLayout>
                  <c:x val="0"/>
                  <c:y val="0.10725"/>
                </c:manualLayout>
              </c:layout>
              <c:tx>
                <c:strRef>
                  <c:f>'7. 2012 Fuel saved graph '!$F$147</c:f>
                  <c:strCache>
                    <c:ptCount val="1"/>
                    <c:pt idx="0">
                      <c:v>0%</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6"/>
              <c:layout>
                <c:manualLayout>
                  <c:x val="0.00125"/>
                  <c:y val="-0.038"/>
                </c:manualLayout>
              </c:layout>
              <c:tx>
                <c:strRef>
                  <c:f>'7. 2012 Fuel saved graph '!$F$148</c:f>
                  <c:strCache>
                    <c:ptCount val="1"/>
                    <c:pt idx="0">
                      <c:v>-1%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7"/>
              <c:layout>
                <c:manualLayout>
                  <c:x val="0.00125"/>
                  <c:y val="-0.0155"/>
                </c:manualLayout>
              </c:layout>
              <c:tx>
                <c:strRef>
                  <c:f>'7. 2012 Fuel saved graph '!$F$149</c:f>
                  <c:strCache>
                    <c:ptCount val="1"/>
                    <c:pt idx="0">
                      <c:v>-4%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8"/>
              <c:layout>
                <c:manualLayout>
                  <c:x val="0.0005"/>
                  <c:y val="-0.0445"/>
                </c:manualLayout>
              </c:layout>
              <c:tx>
                <c:strRef>
                  <c:f>'7. 2012 Fuel saved graph '!$F$150</c:f>
                  <c:strCache>
                    <c:ptCount val="1"/>
                    <c:pt idx="0">
                      <c:v>-6%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49"/>
              <c:layout>
                <c:manualLayout>
                  <c:x val="0.00125"/>
                  <c:y val="-0.0175"/>
                </c:manualLayout>
              </c:layout>
              <c:tx>
                <c:strRef>
                  <c:f>'7. 2012 Fuel saved graph '!$F$151</c:f>
                  <c:strCache>
                    <c:ptCount val="1"/>
                    <c:pt idx="0">
                      <c:v>-7%</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50"/>
              <c:layout>
                <c:manualLayout>
                  <c:x val="0.00125"/>
                  <c:y val="-0.037"/>
                </c:manualLayout>
              </c:layout>
              <c:tx>
                <c:strRef>
                  <c:f>'7. 2012 Fuel saved graph '!$F$152</c:f>
                  <c:strCache>
                    <c:ptCount val="1"/>
                    <c:pt idx="0">
                      <c:v>-12%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51"/>
              <c:layout>
                <c:manualLayout>
                  <c:x val="0.00125"/>
                  <c:y val="-0.01025"/>
                </c:manualLayout>
              </c:layout>
              <c:tx>
                <c:strRef>
                  <c:f>'7. 2012 Fuel saved graph '!$F$153</c:f>
                  <c:strCache>
                    <c:ptCount val="1"/>
                    <c:pt idx="0">
                      <c:v>-12%</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52"/>
              <c:layout>
                <c:manualLayout>
                  <c:x val="0.0005"/>
                  <c:y val="-0.04075"/>
                </c:manualLayout>
              </c:layout>
              <c:tx>
                <c:strRef>
                  <c:f>'7. 2012 Fuel saved graph '!$F$154</c:f>
                  <c:strCache>
                    <c:ptCount val="1"/>
                    <c:pt idx="0">
                      <c:v>-14%</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53"/>
              <c:layout>
                <c:manualLayout>
                  <c:x val="0.00125"/>
                  <c:y val="-0.01675"/>
                </c:manualLayout>
              </c:layout>
              <c:tx>
                <c:strRef>
                  <c:f>'7. 2012 Fuel saved graph '!$F$155</c:f>
                  <c:strCache>
                    <c:ptCount val="1"/>
                    <c:pt idx="0">
                      <c:v>-16%</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dLbl>
              <c:idx val="154"/>
              <c:layout>
                <c:manualLayout>
                  <c:x val="0.00125"/>
                  <c:y val="-0.03225"/>
                </c:manualLayout>
              </c:layout>
              <c:tx>
                <c:strRef>
                  <c:f>'7. 2012 Fuel saved graph '!$F$156</c:f>
                  <c:strCache>
                    <c:ptCount val="1"/>
                    <c:pt idx="0">
                      <c:v>-21%</c:v>
                    </c:pt>
                  </c:strCache>
                </c:strRef>
              </c:tx>
              <c:txPr>
                <a:bodyPr vert="horz" rot="0" anchor="ctr"/>
                <a:lstStyle/>
                <a:p>
                  <a:pPr algn="ctr">
                    <a:defRPr lang="en-US" cap="none" sz="1000" b="0" i="0" u="none" baseline="0">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'7. 2012 Fuel saved graph '!$A$2:$A$156</c:f>
              <c:strCache/>
            </c:strRef>
          </c:cat>
          <c:val>
            <c:numRef>
              <c:f>'7. 2012 Fuel saved graph '!$C$2:$C$156</c:f>
              <c:numCache/>
            </c:numRef>
          </c:val>
        </c:ser>
        <c:overlap val="100"/>
        <c:axId val="2444149"/>
        <c:axId val="21997342"/>
      </c:barChart>
      <c:lineChart>
        <c:grouping val="standard"/>
        <c:varyColors val="0"/>
        <c:ser>
          <c:idx val="2"/>
          <c:order val="2"/>
          <c:tx>
            <c:strRef>
              <c:f>'7. 2012 Fuel saved graph '!$D$1</c:f>
              <c:strCache>
                <c:ptCount val="1"/>
                <c:pt idx="0">
                  <c:v>MPG</c:v>
                </c:pt>
              </c:strCache>
            </c:strRef>
          </c:tx>
          <c:spPr>
            <a:ln>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70C0"/>
              </a:solidFill>
              <a:ln>
                <a:solidFill>
                  <a:srgbClr val="0070C0"/>
                </a:solidFill>
              </a:ln>
            </c:spPr>
          </c:marker>
          <c:dLbls>
            <c:numFmt formatCode="General" sourceLinked="1"/>
            <c:showLegendKey val="0"/>
            <c:showVal val="0"/>
            <c:showBubbleSize val="0"/>
            <c:showCatName val="0"/>
            <c:showSerName val="0"/>
            <c:showLeaderLines val="1"/>
            <c:showPercent val="0"/>
          </c:dLbls>
          <c:cat>
            <c:strRef>
              <c:f>'7. 2012 Fuel saved graph '!$A$2:$A$156</c:f>
              <c:strCache/>
            </c:strRef>
          </c:cat>
          <c:val>
            <c:numRef>
              <c:f>'7. 2012 Fuel saved graph '!$D$2:$D$156</c:f>
              <c:numCache/>
            </c:numRef>
          </c:val>
          <c:smooth val="0"/>
        </c:ser>
        <c:marker val="1"/>
        <c:axId val="63758351"/>
        <c:axId val="36954248"/>
      </c:lineChart>
      <c:catAx>
        <c:axId val="2444149"/>
        <c:scaling>
          <c:orientation val="minMax"/>
        </c:scaling>
        <c:axPos val="b"/>
        <c:title>
          <c:tx>
            <c:rich>
              <a:bodyPr vert="horz" rot="0" anchor="ctr"/>
              <a:lstStyle/>
              <a:p>
                <a:pPr algn="ctr">
                  <a:defRPr/>
                </a:pPr>
                <a:r>
                  <a:rPr lang="en-US" cap="none" sz="1600" b="1" u="none" baseline="0">
                    <a:latin typeface="Arial"/>
                    <a:ea typeface="Arial"/>
                    <a:cs typeface="Arial"/>
                  </a:rPr>
                  <a:t>District/Bus Type/Bus Number</a:t>
                </a:r>
              </a:p>
            </c:rich>
          </c:tx>
          <c:layout/>
          <c:overlay val="0"/>
          <c:spPr>
            <a:noFill/>
            <a:ln>
              <a:noFill/>
            </a:ln>
          </c:spPr>
        </c:title>
        <c:delete val="0"/>
        <c:numFmt formatCode="General" sourceLinked="1"/>
        <c:majorTickMark val="out"/>
        <c:minorTickMark val="none"/>
        <c:tickLblPos val="low"/>
        <c:txPr>
          <a:bodyPr vert="horz" rot="5400000"/>
          <a:lstStyle/>
          <a:p>
            <a:pPr>
              <a:defRPr lang="en-US" cap="none" u="none" baseline="0">
                <a:latin typeface="Arial"/>
                <a:ea typeface="Arial"/>
                <a:cs typeface="Arial"/>
              </a:defRPr>
            </a:pPr>
          </a:p>
        </c:txPr>
        <c:crossAx val="21997342"/>
        <c:crosses val="autoZero"/>
        <c:auto val="1"/>
        <c:lblOffset val="100"/>
        <c:noMultiLvlLbl val="0"/>
      </c:catAx>
      <c:valAx>
        <c:axId val="21997342"/>
        <c:scaling>
          <c:orientation val="minMax"/>
          <c:max val="7000"/>
          <c:min val="-500"/>
        </c:scaling>
        <c:axPos val="l"/>
        <c:title>
          <c:tx>
            <c:rich>
              <a:bodyPr vert="horz" rot="-5400000" anchor="ctr"/>
              <a:lstStyle/>
              <a:p>
                <a:pPr algn="ctr">
                  <a:defRPr/>
                </a:pPr>
                <a:r>
                  <a:rPr lang="en-US" cap="none" sz="1600" b="1" u="none" baseline="0">
                    <a:latin typeface="Arial"/>
                    <a:ea typeface="Arial"/>
                    <a:cs typeface="Arial"/>
                  </a:rPr>
                  <a:t>Gallons of Fuel</a:t>
                </a:r>
              </a:p>
            </c:rich>
          </c:tx>
          <c:layout/>
          <c:overlay val="0"/>
          <c:spPr>
            <a:noFill/>
            <a:ln>
              <a:noFill/>
            </a:ln>
          </c:spPr>
        </c:title>
        <c:majorGridlines>
          <c:spPr>
            <a:ln>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c:spPr>
        </c:majorGridlines>
        <c:delete val="0"/>
        <c:numFmt formatCode="_(* #,##0_);_(* \(#,##0\);_(* &quot;-&quot;??_);_(@_)" sourceLinked="1"/>
        <c:majorTickMark val="out"/>
        <c:minorTickMark val="none"/>
        <c:tickLblPos val="nextTo"/>
        <c:crossAx val="2444149"/>
        <c:crosses val="autoZero"/>
        <c:crossBetween val="between"/>
        <c:dispUnits/>
      </c:valAx>
      <c:catAx>
        <c:axId val="63758351"/>
        <c:scaling>
          <c:orientation val="minMax"/>
        </c:scaling>
        <c:axPos val="b"/>
        <c:delete val="1"/>
        <c:majorTickMark val="out"/>
        <c:minorTickMark val="none"/>
        <c:tickLblPos val="nextTo"/>
        <c:crossAx val="36954248"/>
        <c:crosses val="autoZero"/>
        <c:auto val="1"/>
        <c:lblOffset val="100"/>
        <c:noMultiLvlLbl val="0"/>
      </c:catAx>
      <c:valAx>
        <c:axId val="36954248"/>
        <c:scaling>
          <c:orientation val="minMax"/>
          <c:max val="14"/>
          <c:min val="1"/>
        </c:scaling>
        <c:axPos val="l"/>
        <c:title>
          <c:tx>
            <c:rich>
              <a:bodyPr vert="horz" rot="-5400000" anchor="ctr"/>
              <a:lstStyle/>
              <a:p>
                <a:pPr algn="ctr">
                  <a:defRPr/>
                </a:pPr>
                <a:r>
                  <a:rPr lang="en-US" cap="none" sz="1600" b="1" u="none" baseline="0">
                    <a:latin typeface="Arial"/>
                    <a:ea typeface="Arial"/>
                    <a:cs typeface="Arial"/>
                  </a:rPr>
                  <a:t>Average Hybrid MPG</a:t>
                </a:r>
              </a:p>
            </c:rich>
          </c:tx>
          <c:layout/>
          <c:overlay val="0"/>
          <c:spPr>
            <a:noFill/>
            <a:ln>
              <a:noFill/>
            </a:ln>
          </c:spPr>
        </c:title>
        <c:delete val="0"/>
        <c:numFmt formatCode="0.0" sourceLinked="0"/>
        <c:majorTickMark val="out"/>
        <c:minorTickMark val="none"/>
        <c:tickLblPos val="nextTo"/>
        <c:crossAx val="63758351"/>
        <c:crosses val="max"/>
        <c:crossBetween val="between"/>
        <c:dispUnits/>
        <c:majorUnit val="1"/>
        <c:minorUnit val="0.5"/>
      </c:valAx>
    </c:plotArea>
    <c:legend>
      <c:legendPos val="r"/>
      <c:layout>
        <c:manualLayout>
          <c:xMode val="edge"/>
          <c:yMode val="edge"/>
          <c:x val="0.173"/>
          <c:y val="0.012"/>
          <c:w val="0.07225"/>
          <c:h val="0.11975"/>
        </c:manualLayout>
      </c:layout>
      <c:overlay val="0"/>
    </c:legend>
    <c:plotVisOnly val="1"/>
    <c:dispBlanksAs val="gap"/>
    <c:showDLblsOverMax val="0"/>
  </c:chart>
  <c:spPr>
    <a:solidFill>
      <a:srgbClr val="FFFFFF"/>
    </a:solidFill>
    <a:effectLst>
      <a:softEdge rad="12700"/>
    </a:effectLst>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axId val="64152777"/>
        <c:axId val="40504082"/>
      </c:barChart>
      <c:catAx>
        <c:axId val="64152777"/>
        <c:scaling>
          <c:orientation val="minMax"/>
        </c:scaling>
        <c:axPos val="l"/>
        <c:delete val="0"/>
        <c:numFmt formatCode="General" sourceLinked="1"/>
        <c:majorTickMark val="out"/>
        <c:minorTickMark val="none"/>
        <c:tickLblPos val="nextTo"/>
        <c:crossAx val="40504082"/>
        <c:crosses val="autoZero"/>
        <c:auto val="1"/>
        <c:lblOffset val="100"/>
        <c:noMultiLvlLbl val="0"/>
      </c:catAx>
      <c:valAx>
        <c:axId val="40504082"/>
        <c:scaling>
          <c:orientation val="minMax"/>
        </c:scaling>
        <c:axPos val="b"/>
        <c:majorGridlines/>
        <c:delete val="0"/>
        <c:numFmt formatCode="0%" sourceLinked="1"/>
        <c:majorTickMark val="out"/>
        <c:minorTickMark val="none"/>
        <c:tickLblPos val="nextTo"/>
        <c:crossAx val="6415277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685800</xdr:colOff>
      <xdr:row>9</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628900" cy="1562100"/>
        </a:xfrm>
        <a:prstGeom prst="rect">
          <a:avLst/>
        </a:prstGeom>
        <a:ln>
          <a:noFill/>
        </a:ln>
      </xdr:spPr>
    </xdr:pic>
    <xdr:clientData/>
  </xdr:twoCellAnchor>
  <xdr:twoCellAnchor editAs="oneCell">
    <xdr:from>
      <xdr:col>3</xdr:col>
      <xdr:colOff>76200</xdr:colOff>
      <xdr:row>0</xdr:row>
      <xdr:rowOff>123825</xdr:rowOff>
    </xdr:from>
    <xdr:to>
      <xdr:col>4</xdr:col>
      <xdr:colOff>1371600</xdr:colOff>
      <xdr:row>8</xdr:row>
      <xdr:rowOff>123825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028950" y="123825"/>
          <a:ext cx="1981200" cy="1295400"/>
        </a:xfrm>
        <a:prstGeom prst="rect">
          <a:avLst/>
        </a:prstGeom>
        <a:ln>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0.8685</cdr:y>
    </cdr:from>
    <cdr:to>
      <cdr:x>0.14075</cdr:x>
      <cdr:y>0.988</cdr:y>
    </cdr:to>
    <cdr:sp macro="" textlink="">
      <cdr:nvSpPr>
        <cdr:cNvPr id="2" name="TextBox 1"/>
        <cdr:cNvSpPr txBox="1"/>
      </cdr:nvSpPr>
      <cdr:spPr>
        <a:xfrm>
          <a:off x="1400175" y="3457575"/>
          <a:ext cx="1333500" cy="476250"/>
        </a:xfrm>
        <a:prstGeom prst="rect">
          <a:avLst/>
        </a:prstGeom>
        <a:solidFill>
          <a:srgbClr val="FFFF00"/>
        </a:solidFill>
        <a:ln>
          <a:headEnd type="none"/>
          <a:tailEnd type="none"/>
        </a:ln>
      </cdr:spPr>
      <cdr:style>
        <a:lnRef idx="2">
          <a:schemeClr val="accent3"/>
        </a:lnRef>
        <a:fillRef idx="1">
          <a:schemeClr val="bg1"/>
        </a:fillRef>
        <a:effectRef idx="0">
          <a:schemeClr val="accent3"/>
        </a:effectRef>
        <a:fontRef idx="minor">
          <a:schemeClr val="tx1"/>
        </a:fontRef>
      </cdr:style>
      <cdr:txBody>
        <a:bodyPr vertOverflow="clip" wrap="square" rtlCol="0"/>
        <a:lstStyle/>
        <a:p>
          <a:r>
            <a:rPr lang="en-US" sz="1100"/>
            <a:t>Use</a:t>
          </a:r>
          <a:r>
            <a:rPr lang="en-US" sz="1100" baseline="0"/>
            <a:t> this filter to compare buses.</a:t>
          </a:r>
        </a:p>
        <a:p>
          <a:endParaRPr lang="en-US" sz="1100"/>
        </a:p>
      </cdr:txBody>
    </cdr:sp>
  </cdr:relSizeAnchor>
  <cdr:relSizeAnchor xmlns:cdr="http://schemas.openxmlformats.org/drawingml/2006/chartDrawing">
    <cdr:from>
      <cdr:x>0.65125</cdr:x>
      <cdr:y>0.025</cdr:y>
    </cdr:from>
    <cdr:to>
      <cdr:x>0.97825</cdr:x>
      <cdr:y>0.23575</cdr:y>
    </cdr:to>
    <cdr:sp macro="" textlink="">
      <cdr:nvSpPr>
        <cdr:cNvPr id="3" name="TextBox 2"/>
        <cdr:cNvSpPr txBox="1"/>
      </cdr:nvSpPr>
      <cdr:spPr>
        <a:xfrm>
          <a:off x="12639675" y="95250"/>
          <a:ext cx="6343650" cy="838200"/>
        </a:xfrm>
        <a:prstGeom prst="rect">
          <a:avLst/>
        </a:prstGeom>
        <a:ln>
          <a:headEnd type="none"/>
          <a:tailEnd type="none"/>
        </a:ln>
      </cdr:spPr>
      <cdr:style>
        <a:lnRef idx="2">
          <a:schemeClr val="accent4"/>
        </a:lnRef>
        <a:fillRef idx="1">
          <a:schemeClr val="bg1"/>
        </a:fillRef>
        <a:effectRef idx="0">
          <a:schemeClr val="accent4"/>
        </a:effectRef>
        <a:fontRef idx="minor">
          <a:schemeClr val="tx1"/>
        </a:fontRef>
      </cdr:style>
      <cdr:txBody>
        <a:bodyPr vertOverflow="clip" wrap="square" rtlCol="0"/>
        <a:lstStyle/>
        <a:p>
          <a:r>
            <a:rPr lang="en-US" sz="1100" b="1" u="sng"/>
            <a:t>Calculation</a:t>
          </a:r>
          <a:r>
            <a:rPr lang="en-US" sz="1100" b="1" u="sng" baseline="0"/>
            <a:t> Methodology</a:t>
          </a:r>
        </a:p>
        <a:p>
          <a:r>
            <a:rPr lang="en-US" sz="1100" baseline="0"/>
            <a:t>Fuel Saved = </a:t>
          </a:r>
        </a:p>
        <a:p>
          <a:r>
            <a:rPr lang="en-US" sz="1100" baseline="0"/>
            <a:t>(Sum of Reported Monthly Miles/Baseline MPG) - Sum of Reported Monthly Gallons</a:t>
          </a:r>
        </a:p>
        <a:p>
          <a:r>
            <a:rPr lang="en-US" sz="1100" baseline="0"/>
            <a:t>Note: Baseline MPG of 6.3 used where no baseline was provided.</a:t>
          </a:r>
        </a:p>
        <a:p>
          <a:endParaRPr lang="en-US" sz="1100" baseline="0"/>
        </a:p>
        <a:p>
          <a:endParaRPr lang="en-US" sz="1100"/>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0</xdr:row>
      <xdr:rowOff>38100</xdr:rowOff>
    </xdr:from>
    <xdr:to>
      <xdr:col>39</xdr:col>
      <xdr:colOff>428625</xdr:colOff>
      <xdr:row>24</xdr:row>
      <xdr:rowOff>133350</xdr:rowOff>
    </xdr:to>
    <xdr:graphicFrame macro="">
      <xdr:nvGraphicFramePr>
        <xdr:cNvPr id="3" name="Chart 2"/>
        <xdr:cNvGraphicFramePr/>
      </xdr:nvGraphicFramePr>
      <xdr:xfrm>
        <a:off x="13420725" y="38100"/>
        <a:ext cx="19411950" cy="39814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0.08025</cdr:x>
      <cdr:y>0.87375</cdr:y>
    </cdr:from>
    <cdr:to>
      <cdr:x>0.14575</cdr:x>
      <cdr:y>0.99</cdr:y>
    </cdr:to>
    <cdr:sp macro="" textlink="">
      <cdr:nvSpPr>
        <cdr:cNvPr id="2" name="TextBox 1"/>
        <cdr:cNvSpPr txBox="1"/>
      </cdr:nvSpPr>
      <cdr:spPr>
        <a:xfrm>
          <a:off x="1409700" y="3409950"/>
          <a:ext cx="1152525" cy="457200"/>
        </a:xfrm>
        <a:prstGeom prst="rect">
          <a:avLst/>
        </a:prstGeom>
        <a:solidFill>
          <a:srgbClr val="FFFF00"/>
        </a:solidFill>
        <a:ln>
          <a:headEnd type="none"/>
          <a:tailEnd type="none"/>
        </a:ln>
      </cdr:spPr>
      <cdr:style>
        <a:lnRef idx="2">
          <a:schemeClr val="accent3"/>
        </a:lnRef>
        <a:fillRef idx="1">
          <a:schemeClr val="bg1"/>
        </a:fillRef>
        <a:effectRef idx="0">
          <a:schemeClr val="accent3"/>
        </a:effectRef>
        <a:fontRef idx="minor">
          <a:schemeClr val="tx1"/>
        </a:fontRef>
      </cdr:style>
      <c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t>Use</a:t>
          </a:r>
          <a:r>
            <a:rPr lang="en-US" sz="1100" baseline="0"/>
            <a:t> this filter to </a:t>
          </a:r>
        </a:p>
        <a:p>
          <a:r>
            <a:rPr lang="en-US" sz="1100" baseline="0"/>
            <a:t>compare buses.</a:t>
          </a:r>
        </a:p>
        <a:p>
          <a:endParaRPr lang="en-US" sz="1100"/>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0</xdr:row>
      <xdr:rowOff>66675</xdr:rowOff>
    </xdr:from>
    <xdr:to>
      <xdr:col>37</xdr:col>
      <xdr:colOff>485775</xdr:colOff>
      <xdr:row>24</xdr:row>
      <xdr:rowOff>85725</xdr:rowOff>
    </xdr:to>
    <xdr:graphicFrame macro="">
      <xdr:nvGraphicFramePr>
        <xdr:cNvPr id="2" name="Chart 1"/>
        <xdr:cNvGraphicFramePr/>
      </xdr:nvGraphicFramePr>
      <xdr:xfrm>
        <a:off x="8810625" y="66675"/>
        <a:ext cx="17573625" cy="39052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561975</xdr:colOff>
      <xdr:row>1</xdr:row>
      <xdr:rowOff>28575</xdr:rowOff>
    </xdr:from>
    <xdr:to>
      <xdr:col>24</xdr:col>
      <xdr:colOff>276225</xdr:colOff>
      <xdr:row>32</xdr:row>
      <xdr:rowOff>85725</xdr:rowOff>
    </xdr:to>
    <xdr:graphicFrame macro="">
      <xdr:nvGraphicFramePr>
        <xdr:cNvPr id="4" name="Chart 3"/>
        <xdr:cNvGraphicFramePr/>
      </xdr:nvGraphicFramePr>
      <xdr:xfrm>
        <a:off x="10725150" y="190500"/>
        <a:ext cx="88582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0.22175</cdr:x>
      <cdr:y>0.68275</cdr:y>
    </cdr:from>
    <cdr:to>
      <cdr:x>0.3775</cdr:x>
      <cdr:y>0.80175</cdr:y>
    </cdr:to>
    <cdr:sp macro="" textlink="">
      <cdr:nvSpPr>
        <cdr:cNvPr id="2" name="TextBox 1"/>
        <cdr:cNvSpPr txBox="1"/>
      </cdr:nvSpPr>
      <cdr:spPr>
        <a:xfrm>
          <a:off x="1295400" y="2009775"/>
          <a:ext cx="914400" cy="3524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0.20375</cdr:x>
      <cdr:y>0.66</cdr:y>
    </cdr:from>
    <cdr:to>
      <cdr:x>0.298</cdr:x>
      <cdr:y>0.8275</cdr:y>
    </cdr:to>
    <cdr:sp macro="" textlink="">
      <cdr:nvSpPr>
        <cdr:cNvPr id="3" name="TextBox 2"/>
        <cdr:cNvSpPr txBox="1"/>
      </cdr:nvSpPr>
      <cdr:spPr>
        <a:xfrm>
          <a:off x="1190625" y="1943100"/>
          <a:ext cx="552450" cy="495300"/>
        </a:xfrm>
        <a:prstGeom prst="rect">
          <a:avLst/>
        </a:prstGeom>
        <a:ln>
          <a:noFill/>
        </a:ln>
      </cdr:spPr>
      <cdr:txBody>
        <a:bodyPr vertOverflow="clip" wrap="square" rtlCol="0"/>
        <a:lstStyle/>
        <a:p>
          <a:pPr algn="ctr"/>
          <a:r>
            <a:rPr lang="en-US" sz="1100"/>
            <a:t>26</a:t>
          </a:r>
        </a:p>
        <a:p>
          <a:pPr algn="ctr"/>
          <a:r>
            <a:rPr lang="en-US" sz="1100"/>
            <a:t>Buses</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8</xdr:row>
      <xdr:rowOff>38100</xdr:rowOff>
    </xdr:from>
    <xdr:to>
      <xdr:col>12</xdr:col>
      <xdr:colOff>304800</xdr:colOff>
      <xdr:row>26</xdr:row>
      <xdr:rowOff>76200</xdr:rowOff>
    </xdr:to>
    <xdr:graphicFrame macro="">
      <xdr:nvGraphicFramePr>
        <xdr:cNvPr id="2" name="Chart 1"/>
        <xdr:cNvGraphicFramePr/>
      </xdr:nvGraphicFramePr>
      <xdr:xfrm>
        <a:off x="4438650" y="1333500"/>
        <a:ext cx="5867400" cy="2952750"/>
      </xdr:xfrm>
      <a:graphic>
        <a:graphicData uri="http://schemas.openxmlformats.org/drawingml/2006/chart">
          <c:chart xmlns:c="http://schemas.openxmlformats.org/drawingml/2006/chart" r:id="rId1"/>
        </a:graphicData>
      </a:graphic>
    </xdr:graphicFrame>
    <xdr:clientData/>
  </xdr:twoCellAnchor>
  <xdr:oneCellAnchor>
    <xdr:from>
      <xdr:col>13</xdr:col>
      <xdr:colOff>152400</xdr:colOff>
      <xdr:row>3</xdr:row>
      <xdr:rowOff>152400</xdr:rowOff>
    </xdr:from>
    <xdr:ext cx="180975" cy="266700"/>
    <xdr:sp macro="" textlink="">
      <xdr:nvSpPr>
        <xdr:cNvPr id="3" name="TextBox 2"/>
        <xdr:cNvSpPr txBox="1"/>
      </xdr:nvSpPr>
      <xdr:spPr>
        <a:xfrm>
          <a:off x="10763250" y="638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6</xdr:col>
      <xdr:colOff>771525</xdr:colOff>
      <xdr:row>21</xdr:row>
      <xdr:rowOff>104775</xdr:rowOff>
    </xdr:from>
    <xdr:to>
      <xdr:col>7</xdr:col>
      <xdr:colOff>247650</xdr:colOff>
      <xdr:row>23</xdr:row>
      <xdr:rowOff>133350</xdr:rowOff>
    </xdr:to>
    <xdr:sp macro="" textlink="">
      <xdr:nvSpPr>
        <xdr:cNvPr id="4" name="TextBox 1"/>
        <xdr:cNvSpPr txBox="1"/>
      </xdr:nvSpPr>
      <xdr:spPr>
        <a:xfrm>
          <a:off x="6143625" y="3505200"/>
          <a:ext cx="571500" cy="352425"/>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34</a:t>
          </a:r>
        </a:p>
        <a:p>
          <a:pPr algn="ctr"/>
          <a:r>
            <a:rPr lang="en-US" sz="1100"/>
            <a:t>Buses</a:t>
          </a:r>
        </a:p>
      </xdr:txBody>
    </xdr:sp>
    <xdr:clientData/>
  </xdr:twoCellAnchor>
  <xdr:twoCellAnchor>
    <xdr:from>
      <xdr:col>7</xdr:col>
      <xdr:colOff>1047750</xdr:colOff>
      <xdr:row>18</xdr:row>
      <xdr:rowOff>104775</xdr:rowOff>
    </xdr:from>
    <xdr:to>
      <xdr:col>8</xdr:col>
      <xdr:colOff>504825</xdr:colOff>
      <xdr:row>21</xdr:row>
      <xdr:rowOff>114300</xdr:rowOff>
    </xdr:to>
    <xdr:sp macro="" textlink="">
      <xdr:nvSpPr>
        <xdr:cNvPr id="5" name="TextBox 1"/>
        <xdr:cNvSpPr txBox="1"/>
      </xdr:nvSpPr>
      <xdr:spPr>
        <a:xfrm>
          <a:off x="7515225" y="3019425"/>
          <a:ext cx="552450" cy="49530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95</a:t>
          </a:r>
        </a:p>
        <a:p>
          <a:pPr algn="ctr"/>
          <a:r>
            <a:rPr lang="en-US" sz="1100"/>
            <a:t>Buses</a:t>
          </a:r>
        </a:p>
      </xdr:txBody>
    </xdr:sp>
    <xdr:clientData/>
  </xdr:twoCellAnchor>
  <xdr:twoCellAnchor>
    <xdr:from>
      <xdr:col>8</xdr:col>
      <xdr:colOff>457200</xdr:colOff>
      <xdr:row>19</xdr:row>
      <xdr:rowOff>76200</xdr:rowOff>
    </xdr:from>
    <xdr:to>
      <xdr:col>9</xdr:col>
      <xdr:colOff>400050</xdr:colOff>
      <xdr:row>22</xdr:row>
      <xdr:rowOff>85725</xdr:rowOff>
    </xdr:to>
    <xdr:sp macro="" textlink="">
      <xdr:nvSpPr>
        <xdr:cNvPr id="6" name="TextBox 1"/>
        <xdr:cNvSpPr txBox="1"/>
      </xdr:nvSpPr>
      <xdr:spPr>
        <a:xfrm>
          <a:off x="8020050" y="3152775"/>
          <a:ext cx="552450" cy="49530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121</a:t>
          </a:r>
        </a:p>
        <a:p>
          <a:pPr algn="ctr"/>
          <a:r>
            <a:rPr lang="en-US" sz="1100"/>
            <a:t>Buses</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cdr:x>
      <cdr:y>0.04025</cdr:y>
    </cdr:from>
    <cdr:to>
      <cdr:x>0.79725</cdr:x>
      <cdr:y>0.09875</cdr:y>
    </cdr:to>
    <cdr:sp macro="" textlink="">
      <cdr:nvSpPr>
        <cdr:cNvPr id="2" name="TextBox 1"/>
        <cdr:cNvSpPr txBox="1"/>
      </cdr:nvSpPr>
      <cdr:spPr>
        <a:xfrm>
          <a:off x="23526750" y="247650"/>
          <a:ext cx="523875" cy="371475"/>
        </a:xfrm>
        <a:prstGeom prst="rect">
          <a:avLst/>
        </a:prstGeom>
        <a:ln>
          <a:noFill/>
        </a:ln>
      </cdr:spPr>
      <cdr:txBody>
        <a:bodyPr vertOverflow="clip" wrap="square" rtlCol="0"/>
        <a:lstStyle/>
        <a:p>
          <a:r>
            <a:rPr lang="en-US" sz="1100"/>
            <a:t>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0.8685</cdr:y>
    </cdr:from>
    <cdr:to>
      <cdr:x>0.14075</cdr:x>
      <cdr:y>0.988</cdr:y>
    </cdr:to>
    <cdr:sp macro="" textlink="">
      <cdr:nvSpPr>
        <cdr:cNvPr id="2" name="TextBox 1"/>
        <cdr:cNvSpPr txBox="1"/>
      </cdr:nvSpPr>
      <cdr:spPr>
        <a:xfrm>
          <a:off x="1400175" y="3457575"/>
          <a:ext cx="1333500" cy="476250"/>
        </a:xfrm>
        <a:prstGeom prst="rect">
          <a:avLst/>
        </a:prstGeom>
        <a:solidFill>
          <a:srgbClr val="FFFF00"/>
        </a:solidFill>
        <a:ln>
          <a:headEnd type="none"/>
          <a:tailEnd type="none"/>
        </a:ln>
      </cdr:spPr>
      <cdr:style>
        <a:lnRef idx="2">
          <a:schemeClr val="accent3"/>
        </a:lnRef>
        <a:fillRef idx="1">
          <a:schemeClr val="bg1"/>
        </a:fillRef>
        <a:effectRef idx="0">
          <a:schemeClr val="accent3"/>
        </a:effectRef>
        <a:fontRef idx="minor">
          <a:schemeClr val="tx1"/>
        </a:fontRef>
      </cdr:style>
      <cdr:txBody>
        <a:bodyPr vertOverflow="clip" wrap="square" rtlCol="0"/>
        <a:lstStyle/>
        <a:p>
          <a:r>
            <a:rPr lang="en-US" sz="1100"/>
            <a:t>Use</a:t>
          </a:r>
          <a:r>
            <a:rPr lang="en-US" sz="1100" baseline="0"/>
            <a:t> this filter to compare buses.</a:t>
          </a:r>
        </a:p>
        <a:p>
          <a:endParaRPr lang="en-US" sz="1100"/>
        </a:p>
      </cdr:txBody>
    </cdr:sp>
  </cdr:relSizeAnchor>
  <cdr:relSizeAnchor xmlns:cdr="http://schemas.openxmlformats.org/drawingml/2006/chartDrawing">
    <cdr:from>
      <cdr:x>0.65125</cdr:x>
      <cdr:y>0.025</cdr:y>
    </cdr:from>
    <cdr:to>
      <cdr:x>0.97825</cdr:x>
      <cdr:y>0.23575</cdr:y>
    </cdr:to>
    <cdr:sp macro="" textlink="">
      <cdr:nvSpPr>
        <cdr:cNvPr id="3" name="TextBox 2"/>
        <cdr:cNvSpPr txBox="1"/>
      </cdr:nvSpPr>
      <cdr:spPr>
        <a:xfrm>
          <a:off x="12639675" y="95250"/>
          <a:ext cx="6343650" cy="838200"/>
        </a:xfrm>
        <a:prstGeom prst="rect">
          <a:avLst/>
        </a:prstGeom>
        <a:ln>
          <a:headEnd type="none"/>
          <a:tailEnd type="none"/>
        </a:ln>
      </cdr:spPr>
      <cdr:style>
        <a:lnRef idx="2">
          <a:schemeClr val="accent4"/>
        </a:lnRef>
        <a:fillRef idx="1">
          <a:schemeClr val="bg1"/>
        </a:fillRef>
        <a:effectRef idx="0">
          <a:schemeClr val="accent4"/>
        </a:effectRef>
        <a:fontRef idx="minor">
          <a:schemeClr val="tx1"/>
        </a:fontRef>
      </cdr:style>
      <cdr:txBody>
        <a:bodyPr vertOverflow="clip" wrap="square" rtlCol="0"/>
        <a:lstStyle/>
        <a:p>
          <a:r>
            <a:rPr lang="en-US" sz="1100" b="1" u="sng"/>
            <a:t>Calculation</a:t>
          </a:r>
          <a:r>
            <a:rPr lang="en-US" sz="1100" b="1" u="sng" baseline="0"/>
            <a:t> Methodology</a:t>
          </a:r>
        </a:p>
        <a:p>
          <a:r>
            <a:rPr lang="en-US" sz="1100" baseline="0"/>
            <a:t>Fuel Saved = </a:t>
          </a:r>
        </a:p>
        <a:p>
          <a:r>
            <a:rPr lang="en-US" sz="1100" baseline="0"/>
            <a:t>(Sum of Reported Monthly Miles/Baseline MPG) - Sum of Reported Monthly Gallons</a:t>
          </a:r>
        </a:p>
        <a:p>
          <a:r>
            <a:rPr lang="en-US" sz="1100" baseline="0"/>
            <a:t>Note: Baseline MPG of 6.3 used where no baseline was provided.</a:t>
          </a:r>
        </a:p>
        <a:p>
          <a:endParaRPr lang="en-US" sz="1100" baseline="0"/>
        </a:p>
        <a:p>
          <a:endParaRPr lang="en-US" sz="1100"/>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0.08025</cdr:x>
      <cdr:y>0.87375</cdr:y>
    </cdr:from>
    <cdr:to>
      <cdr:x>0.14575</cdr:x>
      <cdr:y>0.99</cdr:y>
    </cdr:to>
    <cdr:sp macro="" textlink="">
      <cdr:nvSpPr>
        <cdr:cNvPr id="2" name="TextBox 1"/>
        <cdr:cNvSpPr txBox="1"/>
      </cdr:nvSpPr>
      <cdr:spPr>
        <a:xfrm>
          <a:off x="1409700" y="3409950"/>
          <a:ext cx="1152525" cy="457200"/>
        </a:xfrm>
        <a:prstGeom prst="rect">
          <a:avLst/>
        </a:prstGeom>
        <a:solidFill>
          <a:srgbClr val="FFFF00"/>
        </a:solidFill>
        <a:ln>
          <a:headEnd type="none"/>
          <a:tailEnd type="none"/>
        </a:ln>
      </cdr:spPr>
      <cdr:style>
        <a:lnRef idx="2">
          <a:schemeClr val="accent3"/>
        </a:lnRef>
        <a:fillRef idx="1">
          <a:schemeClr val="bg1"/>
        </a:fillRef>
        <a:effectRef idx="0">
          <a:schemeClr val="accent3"/>
        </a:effectRef>
        <a:fontRef idx="minor">
          <a:schemeClr val="tx1"/>
        </a:fontRef>
      </cdr:style>
      <c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US" sz="1100"/>
            <a:t>Use</a:t>
          </a:r>
          <a:r>
            <a:rPr lang="en-US" sz="1100" baseline="0"/>
            <a:t> this filter to </a:t>
          </a:r>
        </a:p>
        <a:p>
          <a:r>
            <a:rPr lang="en-US" sz="1100" baseline="0"/>
            <a:t>compare buses.</a:t>
          </a:r>
        </a:p>
        <a:p>
          <a:endParaRPr lang="en-US" sz="1100"/>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0.22175</cdr:x>
      <cdr:y>0.68275</cdr:y>
    </cdr:from>
    <cdr:to>
      <cdr:x>0.3775</cdr:x>
      <cdr:y>0.80175</cdr:y>
    </cdr:to>
    <cdr:sp macro="" textlink="">
      <cdr:nvSpPr>
        <cdr:cNvPr id="2" name="TextBox 1"/>
        <cdr:cNvSpPr txBox="1"/>
      </cdr:nvSpPr>
      <cdr:spPr>
        <a:xfrm>
          <a:off x="1295400" y="2009775"/>
          <a:ext cx="914400" cy="35242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0.20375</cdr:x>
      <cdr:y>0.66</cdr:y>
    </cdr:from>
    <cdr:to>
      <cdr:x>0.298</cdr:x>
      <cdr:y>0.8275</cdr:y>
    </cdr:to>
    <cdr:sp macro="" textlink="">
      <cdr:nvSpPr>
        <cdr:cNvPr id="3" name="TextBox 2"/>
        <cdr:cNvSpPr txBox="1"/>
      </cdr:nvSpPr>
      <cdr:spPr>
        <a:xfrm>
          <a:off x="1190625" y="1943100"/>
          <a:ext cx="552450" cy="495300"/>
        </a:xfrm>
        <a:prstGeom prst="rect">
          <a:avLst/>
        </a:prstGeom>
        <a:ln>
          <a:noFill/>
        </a:ln>
      </cdr:spPr>
      <cdr:txBody>
        <a:bodyPr vertOverflow="clip" wrap="square" rtlCol="0"/>
        <a:lstStyle/>
        <a:p>
          <a:pPr algn="ctr"/>
          <a:r>
            <a:rPr lang="en-US" sz="1100"/>
            <a:t>26</a:t>
          </a:r>
        </a:p>
        <a:p>
          <a:pPr algn="ctr"/>
          <a:r>
            <a:rPr lang="en-US" sz="1100"/>
            <a:t>Buses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38100</xdr:rowOff>
    </xdr:from>
    <xdr:to>
      <xdr:col>39</xdr:col>
      <xdr:colOff>447675</xdr:colOff>
      <xdr:row>109</xdr:row>
      <xdr:rowOff>142875</xdr:rowOff>
    </xdr:to>
    <xdr:graphicFrame macro="">
      <xdr:nvGraphicFramePr>
        <xdr:cNvPr id="4" name="Chart 3"/>
        <xdr:cNvGraphicFramePr/>
      </xdr:nvGraphicFramePr>
      <xdr:xfrm>
        <a:off x="0" y="11401425"/>
        <a:ext cx="25155525" cy="6419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114</xdr:row>
      <xdr:rowOff>85725</xdr:rowOff>
    </xdr:from>
    <xdr:to>
      <xdr:col>47</xdr:col>
      <xdr:colOff>581025</xdr:colOff>
      <xdr:row>153</xdr:row>
      <xdr:rowOff>123825</xdr:rowOff>
    </xdr:to>
    <xdr:graphicFrame macro="">
      <xdr:nvGraphicFramePr>
        <xdr:cNvPr id="5" name="Chart 4"/>
        <xdr:cNvGraphicFramePr/>
      </xdr:nvGraphicFramePr>
      <xdr:xfrm>
        <a:off x="0" y="18573750"/>
        <a:ext cx="30165675" cy="6353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159</xdr:row>
      <xdr:rowOff>133350</xdr:rowOff>
    </xdr:from>
    <xdr:to>
      <xdr:col>12</xdr:col>
      <xdr:colOff>609600</xdr:colOff>
      <xdr:row>191</xdr:row>
      <xdr:rowOff>28575</xdr:rowOff>
    </xdr:to>
    <xdr:graphicFrame macro="">
      <xdr:nvGraphicFramePr>
        <xdr:cNvPr id="7" name="Chart 6"/>
        <xdr:cNvGraphicFramePr/>
      </xdr:nvGraphicFramePr>
      <xdr:xfrm>
        <a:off x="0" y="25908000"/>
        <a:ext cx="8858250" cy="5076825"/>
      </xdr:xfrm>
      <a:graphic>
        <a:graphicData uri="http://schemas.openxmlformats.org/drawingml/2006/chart">
          <c:chart xmlns:c="http://schemas.openxmlformats.org/drawingml/2006/chart" r:id="rId3"/>
        </a:graphicData>
      </a:graphic>
    </xdr:graphicFrame>
    <xdr:clientData/>
  </xdr:twoCellAnchor>
  <xdr:twoCellAnchor>
    <xdr:from>
      <xdr:col>7</xdr:col>
      <xdr:colOff>238125</xdr:colOff>
      <xdr:row>72</xdr:row>
      <xdr:rowOff>0</xdr:rowOff>
    </xdr:from>
    <xdr:to>
      <xdr:col>10</xdr:col>
      <xdr:colOff>161925</xdr:colOff>
      <xdr:row>74</xdr:row>
      <xdr:rowOff>28575</xdr:rowOff>
    </xdr:to>
    <xdr:sp macro="" textlink="">
      <xdr:nvSpPr>
        <xdr:cNvPr id="8" name="TextBox 7"/>
        <xdr:cNvSpPr txBox="1"/>
      </xdr:nvSpPr>
      <xdr:spPr>
        <a:xfrm>
          <a:off x="5438775" y="11687175"/>
          <a:ext cx="1752600" cy="3524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121 Buses reporting data</a:t>
          </a:r>
        </a:p>
      </xdr:txBody>
    </xdr:sp>
    <xdr:clientData/>
  </xdr:twoCellAnchor>
  <xdr:twoCellAnchor>
    <xdr:from>
      <xdr:col>0</xdr:col>
      <xdr:colOff>0</xdr:colOff>
      <xdr:row>9</xdr:row>
      <xdr:rowOff>0</xdr:rowOff>
    </xdr:from>
    <xdr:to>
      <xdr:col>30</xdr:col>
      <xdr:colOff>190500</xdr:colOff>
      <xdr:row>33</xdr:row>
      <xdr:rowOff>95250</xdr:rowOff>
    </xdr:to>
    <xdr:graphicFrame macro="">
      <xdr:nvGraphicFramePr>
        <xdr:cNvPr id="9" name="Chart 8"/>
        <xdr:cNvGraphicFramePr/>
      </xdr:nvGraphicFramePr>
      <xdr:xfrm>
        <a:off x="0" y="1485900"/>
        <a:ext cx="19411950" cy="39814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38</xdr:row>
      <xdr:rowOff>0</xdr:rowOff>
    </xdr:from>
    <xdr:to>
      <xdr:col>27</xdr:col>
      <xdr:colOff>180975</xdr:colOff>
      <xdr:row>62</xdr:row>
      <xdr:rowOff>19050</xdr:rowOff>
    </xdr:to>
    <xdr:graphicFrame macro="">
      <xdr:nvGraphicFramePr>
        <xdr:cNvPr id="10" name="Chart 9"/>
        <xdr:cNvGraphicFramePr/>
      </xdr:nvGraphicFramePr>
      <xdr:xfrm>
        <a:off x="0" y="6181725"/>
        <a:ext cx="17573625" cy="3905250"/>
      </xdr:xfrm>
      <a:graphic>
        <a:graphicData uri="http://schemas.openxmlformats.org/drawingml/2006/chart">
          <c:chart xmlns:c="http://schemas.openxmlformats.org/drawingml/2006/chart" r:id="rId5"/>
        </a:graphicData>
      </a:graphic>
    </xdr:graphicFrame>
    <xdr:clientData/>
  </xdr:twoCellAnchor>
  <xdr:twoCellAnchor>
    <xdr:from>
      <xdr:col>14</xdr:col>
      <xdr:colOff>0</xdr:colOff>
      <xdr:row>160</xdr:row>
      <xdr:rowOff>0</xdr:rowOff>
    </xdr:from>
    <xdr:to>
      <xdr:col>23</xdr:col>
      <xdr:colOff>381000</xdr:colOff>
      <xdr:row>178</xdr:row>
      <xdr:rowOff>38100</xdr:rowOff>
    </xdr:to>
    <xdr:graphicFrame macro="">
      <xdr:nvGraphicFramePr>
        <xdr:cNvPr id="12" name="Chart 11"/>
        <xdr:cNvGraphicFramePr/>
      </xdr:nvGraphicFramePr>
      <xdr:xfrm>
        <a:off x="9467850" y="25936575"/>
        <a:ext cx="5867400" cy="2952750"/>
      </xdr:xfrm>
      <a:graphic>
        <a:graphicData uri="http://schemas.openxmlformats.org/drawingml/2006/chart">
          <c:chart xmlns:c="http://schemas.openxmlformats.org/drawingml/2006/chart" r:id="rId6"/>
        </a:graphicData>
      </a:graphic>
    </xdr:graphicFrame>
    <xdr:clientData/>
  </xdr:twoCellAnchor>
  <xdr:twoCellAnchor>
    <xdr:from>
      <xdr:col>16</xdr:col>
      <xdr:colOff>504825</xdr:colOff>
      <xdr:row>173</xdr:row>
      <xdr:rowOff>76200</xdr:rowOff>
    </xdr:from>
    <xdr:to>
      <xdr:col>17</xdr:col>
      <xdr:colOff>466725</xdr:colOff>
      <xdr:row>175</xdr:row>
      <xdr:rowOff>104775</xdr:rowOff>
    </xdr:to>
    <xdr:sp macro="" textlink="">
      <xdr:nvSpPr>
        <xdr:cNvPr id="13" name="TextBox 1"/>
        <xdr:cNvSpPr txBox="1"/>
      </xdr:nvSpPr>
      <xdr:spPr>
        <a:xfrm>
          <a:off x="11191875" y="28117800"/>
          <a:ext cx="571500" cy="352425"/>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34</a:t>
          </a:r>
        </a:p>
        <a:p>
          <a:pPr algn="ctr"/>
          <a:r>
            <a:rPr lang="en-US" sz="1100"/>
            <a:t>Buses</a:t>
          </a:r>
        </a:p>
      </xdr:txBody>
    </xdr:sp>
    <xdr:clientData/>
  </xdr:twoCellAnchor>
  <xdr:twoCellAnchor>
    <xdr:from>
      <xdr:col>19</xdr:col>
      <xdr:colOff>0</xdr:colOff>
      <xdr:row>170</xdr:row>
      <xdr:rowOff>114300</xdr:rowOff>
    </xdr:from>
    <xdr:to>
      <xdr:col>19</xdr:col>
      <xdr:colOff>552450</xdr:colOff>
      <xdr:row>173</xdr:row>
      <xdr:rowOff>123825</xdr:rowOff>
    </xdr:to>
    <xdr:sp macro="" textlink="">
      <xdr:nvSpPr>
        <xdr:cNvPr id="14" name="TextBox 1"/>
        <xdr:cNvSpPr txBox="1"/>
      </xdr:nvSpPr>
      <xdr:spPr>
        <a:xfrm>
          <a:off x="12515850" y="27670125"/>
          <a:ext cx="552450" cy="49530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95</a:t>
          </a:r>
        </a:p>
        <a:p>
          <a:pPr algn="ctr"/>
          <a:r>
            <a:rPr lang="en-US" sz="1100"/>
            <a:t>Buses</a:t>
          </a:r>
        </a:p>
      </xdr:txBody>
    </xdr:sp>
    <xdr:clientData/>
  </xdr:twoCellAnchor>
  <xdr:twoCellAnchor>
    <xdr:from>
      <xdr:col>19</xdr:col>
      <xdr:colOff>533400</xdr:colOff>
      <xdr:row>171</xdr:row>
      <xdr:rowOff>104775</xdr:rowOff>
    </xdr:from>
    <xdr:to>
      <xdr:col>20</xdr:col>
      <xdr:colOff>476250</xdr:colOff>
      <xdr:row>174</xdr:row>
      <xdr:rowOff>114300</xdr:rowOff>
    </xdr:to>
    <xdr:sp macro="" textlink="">
      <xdr:nvSpPr>
        <xdr:cNvPr id="15" name="TextBox 1"/>
        <xdr:cNvSpPr txBox="1"/>
      </xdr:nvSpPr>
      <xdr:spPr>
        <a:xfrm>
          <a:off x="13049250" y="27822525"/>
          <a:ext cx="552450" cy="49530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a:t>121</a:t>
          </a:r>
        </a:p>
        <a:p>
          <a:pPr algn="ctr"/>
          <a:r>
            <a:rPr lang="en-US" sz="1100"/>
            <a:t>Buses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0</xdr:row>
      <xdr:rowOff>114300</xdr:rowOff>
    </xdr:from>
    <xdr:to>
      <xdr:col>46</xdr:col>
      <xdr:colOff>57150</xdr:colOff>
      <xdr:row>40</xdr:row>
      <xdr:rowOff>19050</xdr:rowOff>
    </xdr:to>
    <xdr:graphicFrame macro="">
      <xdr:nvGraphicFramePr>
        <xdr:cNvPr id="2" name="Chart 1"/>
        <xdr:cNvGraphicFramePr/>
      </xdr:nvGraphicFramePr>
      <xdr:xfrm>
        <a:off x="5410200" y="114300"/>
        <a:ext cx="23898225" cy="6381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0.76375</cdr:x>
      <cdr:y>0.08825</cdr:y>
    </cdr:from>
    <cdr:to>
      <cdr:x>0.781</cdr:x>
      <cdr:y>0.14675</cdr:y>
    </cdr:to>
    <cdr:sp macro="" textlink="">
      <cdr:nvSpPr>
        <cdr:cNvPr id="2" name="TextBox 1"/>
        <cdr:cNvSpPr txBox="1"/>
      </cdr:nvSpPr>
      <cdr:spPr>
        <a:xfrm>
          <a:off x="22317075" y="552450"/>
          <a:ext cx="504825" cy="371475"/>
        </a:xfrm>
        <a:prstGeom prst="rect">
          <a:avLst/>
        </a:prstGeom>
        <a:ln>
          <a:noFill/>
        </a:ln>
      </cdr:spPr>
      <cdr:txBody>
        <a:bodyPr vertOverflow="clip" wrap="square" rtlCol="0"/>
        <a:lstStyle/>
        <a:p>
          <a:r>
            <a:rPr lang="en-US" sz="1100"/>
            <a:t>18%</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0</xdr:row>
      <xdr:rowOff>114300</xdr:rowOff>
    </xdr:from>
    <xdr:to>
      <xdr:col>54</xdr:col>
      <xdr:colOff>514350</xdr:colOff>
      <xdr:row>39</xdr:row>
      <xdr:rowOff>152400</xdr:rowOff>
    </xdr:to>
    <xdr:graphicFrame macro="">
      <xdr:nvGraphicFramePr>
        <xdr:cNvPr id="2" name="Chart 1"/>
        <xdr:cNvGraphicFramePr/>
      </xdr:nvGraphicFramePr>
      <xdr:xfrm>
        <a:off x="5410200" y="114300"/>
        <a:ext cx="29232225" cy="6353175"/>
      </xdr:xfrm>
      <a:graphic>
        <a:graphicData uri="http://schemas.openxmlformats.org/drawingml/2006/chart">
          <c:chart xmlns:c="http://schemas.openxmlformats.org/drawingml/2006/chart" r:id="rId1"/>
        </a:graphicData>
      </a:graphic>
    </xdr:graphicFrame>
    <xdr:clientData/>
  </xdr:twoCellAnchor>
  <xdr:twoCellAnchor>
    <xdr:from>
      <xdr:col>9</xdr:col>
      <xdr:colOff>581025</xdr:colOff>
      <xdr:row>39</xdr:row>
      <xdr:rowOff>0</xdr:rowOff>
    </xdr:from>
    <xdr:to>
      <xdr:col>17</xdr:col>
      <xdr:colOff>276225</xdr:colOff>
      <xdr:row>46</xdr:row>
      <xdr:rowOff>0</xdr:rowOff>
    </xdr:to>
    <xdr:graphicFrame macro="">
      <xdr:nvGraphicFramePr>
        <xdr:cNvPr id="3" name="Chart 2"/>
        <xdr:cNvGraphicFramePr/>
      </xdr:nvGraphicFramePr>
      <xdr:xfrm>
        <a:off x="7277100" y="6315075"/>
        <a:ext cx="4572000" cy="1133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mily\Desktop\IMPORTANT\Emily\Kentucky%20Clean%20Fuels%20Coalition\Hybrid%20buses\Hybrid%20Bus%20Data%20Manag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ual Report"/>
      <sheetName val="Emily To Do"/>
      <sheetName val="How To"/>
      <sheetName val="1) Master Report"/>
      <sheetName val="2) Report - Paste new data here"/>
      <sheetName val="3) Master Data - Upload"/>
      <sheetName val="Summary Pivot"/>
      <sheetName val="IC calcs"/>
      <sheetName val="Report - don't edit - formulas"/>
      <sheetName val="Don't edit - Formulas"/>
      <sheetName val="Don't edit - Vlookup columns"/>
      <sheetName val="To Fix"/>
      <sheetName val="Bus Type"/>
    </sheetNames>
    <sheetDataSet>
      <sheetData sheetId="0"/>
      <sheetData sheetId="1"/>
      <sheetData sheetId="2"/>
      <sheetData sheetId="3"/>
      <sheetData sheetId="4"/>
      <sheetData sheetId="5">
        <row r="178">
          <cell r="CE178">
            <v>1010541.0599999999</v>
          </cell>
          <cell r="FR178">
            <v>1910986.5580000002</v>
          </cell>
        </row>
      </sheetData>
      <sheetData sheetId="6"/>
      <sheetData sheetId="7"/>
      <sheetData sheetId="8"/>
      <sheetData sheetId="9"/>
      <sheetData sheetId="10"/>
      <sheetData sheetId="11"/>
      <sheetData sheetId="12"/>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4" recordCount="155" refreshedBy="Emily Chandler" refreshedVersion="4">
  <cacheSource type="worksheet">
    <worksheetSource ref="A1:E156" sheet="10. MPG by District"/>
  </cacheSource>
  <cacheFields count="5">
    <cacheField name="District/Type/Bus #">
      <sharedItems containsMixedTypes="0" count="0"/>
    </cacheField>
    <cacheField name="District">
      <sharedItems containsMixedTypes="0" count="35">
        <s v="Allen"/>
        <s v="Bardstown Independent"/>
        <s v="Barren"/>
        <s v="Bath"/>
        <s v="Boone"/>
        <s v="Breathitt"/>
        <s v="Bullitt"/>
        <s v="Burgin"/>
        <s v="Caldwell"/>
        <s v="Campbell"/>
        <s v="Corbin Independent"/>
        <s v="Crittenden "/>
        <s v="Covington Independent"/>
        <s v="Frankfort Independent"/>
        <s v="Franklin"/>
        <s v="Garrard"/>
        <s v="Harlan Independent"/>
        <s v="Hart"/>
        <s v="Jefferson"/>
        <s v="Kenton"/>
        <s v="LaRue"/>
        <s v="Madison"/>
        <s v="Marion"/>
        <s v="Martin"/>
        <s v="McCreary"/>
        <s v="Meade"/>
        <s v="Mercer"/>
        <s v="Montogomery"/>
        <s v="Pike"/>
        <s v="Simpson"/>
        <s v="Todd"/>
        <s v="Trigg"/>
        <s v="Warren"/>
        <s v="Whitley"/>
        <s v="Williamstown Independent"/>
      </sharedItems>
    </cacheField>
    <cacheField name="Bus Type">
      <sharedItems containsMixedTypes="0" count="0"/>
    </cacheField>
    <cacheField name="2011 MPG" numFmtId="166">
      <sharedItems containsString="0" containsBlank="1" containsMixedTypes="0" containsNumber="1" containsInteger="1" count="0"/>
    </cacheField>
    <cacheField name="2012 MPG" numFmtId="166">
      <sharedItems containsSemiMixedTypes="0" containsString="0" containsMixedTypes="0" containsNumber="1" containsInteger="1"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4" recordCount="155" refreshedBy="Emily Chandler" refreshedVersion="4">
  <cacheSource type="worksheet">
    <worksheetSource ref="A1:D156" sheet="8. 2011 v 2012 Fuel with Filter"/>
  </cacheSource>
  <cacheFields count="4">
    <cacheField name="District/Type/Bus #">
      <sharedItems containsMixedTypes="0" count="155">
        <s v="Bath IC #1268"/>
        <s v="Bath IC #1269"/>
        <s v="BreathittTB #1321"/>
        <s v="BreathittTB #1324"/>
        <s v="BreathittTB #1333"/>
        <s v="BreathittTB #1336"/>
        <s v="Bullitt IC #1212"/>
        <s v="Bullitt IC #1248"/>
        <s v="Bullitt IC #1259"/>
        <s v="Bullitt IC #1289"/>
        <s v="Bullitt IC #1290"/>
        <s v="Garrard TB #912"/>
        <s v="Jefferson TB #1215"/>
        <s v="Jefferson TB #1216"/>
        <s v="Jefferson TB #1217"/>
        <s v="Jefferson TB #1218"/>
        <s v="Jefferson TB #1219"/>
        <s v="Jefferson TB #1220"/>
        <s v="Jefferson TB #1221"/>
        <s v="Jefferson TB #1222"/>
        <s v="Jefferson TB #1223"/>
        <s v="Jefferson TB #1224"/>
        <s v="Jefferson TB #1225"/>
        <s v="Jefferson TB #1226"/>
        <s v="Jefferson TB #1227"/>
        <s v="Jefferson TB #1228"/>
        <s v="Jefferson TB #1229"/>
        <s v="Jefferson TB #1230"/>
        <s v="Jefferson TB #1231"/>
        <s v="Jefferson TB #1232"/>
        <s v="Madison TB #112"/>
        <s v="Madison TB #113"/>
        <s v="Meade TB #230"/>
        <s v="Montgomery IC #2011"/>
        <s v="Williamstown IndependentTB #32"/>
        <s v="Marion TB #104"/>
        <s v="Bardstown Independent IC #6"/>
        <s v="Covington Independent TB #21"/>
        <s v="Jefferson TB #1139"/>
        <s v="Kenton TB #91"/>
        <s v="Jefferson TB #1145"/>
        <s v="Barren IC #1"/>
        <s v="Frankfort Independent TB #3"/>
        <s v="Jefferson TB #1143"/>
        <s v="LaRue TB #133"/>
        <s v="Franklin County TB #147"/>
        <s v="Jefferson TB #1146"/>
        <s v="Mercer IC #112"/>
        <s v="Jefferson TB #1138"/>
        <s v="Jefferson TB #1137"/>
        <s v="Jefferson TB #1144"/>
        <s v="Jefferson TB #1150"/>
        <s v="Jefferson TB #1141"/>
        <s v="Jefferson TB #1142"/>
        <s v="Jefferson TB #1152"/>
        <s v="Jefferson TB #1151"/>
        <s v="Pike TB #400"/>
        <s v="Allen -TB #21"/>
        <s v="Jefferson TB #1148"/>
        <s v="Kenton TB #89"/>
        <s v="Kenton TB #92"/>
        <s v="Jefferson TB #1140"/>
        <s v="Pike TB #401"/>
        <s v="Pike TB #408"/>
        <s v="BreathittTB #30"/>
        <s v="Pike TB #398"/>
        <s v="Caldwell TB #1184"/>
        <s v="Jefferson TB #1147"/>
        <s v="Jefferson TB #1149"/>
        <s v="Pike TB #432"/>
        <s v="Pike TB #407"/>
        <s v="Williamstown IndependentTB #30"/>
        <s v="Kenton TB #90"/>
        <s v="Madison TB #109"/>
        <s v="Pike TB #396"/>
        <s v="Burgin IC #2211"/>
        <s v="Pike TB #397"/>
        <s v="BreathittTB #1061"/>
        <s v="BreathittTB #1"/>
        <s v="Warren TB #1101"/>
        <s v="BreathittTB #60"/>
        <s v="Pike TB #419"/>
        <s v="Whitley TB #105"/>
        <s v="Pike TB #414"/>
        <s v="Pike TB #425"/>
        <s v="Madison TB #110"/>
        <s v="Mercer IC #111"/>
        <s v="Pike TB #438"/>
        <s v="Boone TB #295"/>
        <s v="Pike TB #417"/>
        <s v="Campbell TB #53"/>
        <s v="Pike TB #413"/>
        <s v="Pike TB #427"/>
        <s v="Pike TB #431"/>
        <s v="Pike TB #428"/>
        <s v="Kenton TB #94"/>
        <s v="Pike TB #409"/>
        <s v="LaRue TB #136"/>
        <s v="Corbin IndependentTB #67"/>
        <s v="Jefferson IC #1133"/>
        <s v="Jefferson IC #1136"/>
        <s v="Crittenden County IC #111"/>
        <s v="BreathittTB #61"/>
        <s v="LaRue TB #135"/>
        <s v="Pike TB #412"/>
        <s v="Todd TB #310"/>
        <s v="Pike TB #437"/>
        <s v="Jefferson IC #1132"/>
        <s v="Pike TB #416"/>
        <s v="Pike TB #399"/>
        <s v="Bath IC #1166"/>
        <s v="LaRue TB #134"/>
        <s v="Jefferson IC #1127"/>
        <s v="Pike TB #422"/>
        <s v="Pike TB #418"/>
        <s v="Boone TB #294"/>
        <s v="Pike TB #420"/>
        <s v="Simpson TB #910"/>
        <s v="BreathittTB #1060"/>
        <s v="Pike TB #429"/>
        <s v="Madison TB #108"/>
        <s v="Jefferson IC #1122"/>
        <s v="Pike TB #433"/>
        <s v="Pike TB #411"/>
        <s v="BreathittTB #1018"/>
        <s v="BreathittTB #18"/>
        <s v="Pike TB #430"/>
        <s v="Warren TB #1104"/>
        <s v="Pike TB #421"/>
        <s v="Pike TB #436"/>
        <s v="Pike TB #410"/>
        <s v="Pike TB #426"/>
        <s v="Pike TB #424"/>
        <s v="Jefferson IC #1123"/>
        <s v="Madison TB #111"/>
        <s v="Jefferson IC #1126"/>
        <s v="Trigg TB #10"/>
        <s v="Jefferson IC #1129"/>
        <s v="Jefferson IC #1124"/>
        <s v="Jefferson IC #1134"/>
        <s v="Jefferson IC #1125"/>
        <s v="Jefferson IC #1128"/>
        <s v="Jefferson IC #1130"/>
        <s v="Warren TB #1102"/>
        <s v="Pike TB #435"/>
        <s v="Harlan Independent IC #11"/>
        <s v="Jefferson IC #1135"/>
        <s v="Martin TB #1001"/>
        <s v="Jefferson IC #1121"/>
        <s v="Jefferson IC #1131"/>
        <s v="Warren TB #1103"/>
        <s v="Pike TB #415"/>
        <s v="Pike TB #434"/>
        <s v="Hart IC #64"/>
        <s v="McCreary IC #12"/>
      </sharedItems>
    </cacheField>
    <cacheField name="2011 Fuel Saved" numFmtId="165">
      <sharedItems containsMixedTypes="1" containsNumber="1" count="122">
        <e v="#N/A"/>
        <n v="6.6564705882352655"/>
        <n v="19.715000000000032"/>
        <n v="422.9047619047619"/>
        <n v="-177.3608695652174"/>
        <n v="1500.3913400335005"/>
        <n v="374.4665624999998"/>
        <n v="1244.083685092127"/>
        <n v="218.71126984126988"/>
        <n v="99.86101694915259"/>
        <n v="1614.5561139028482"/>
        <n v="1309.5983333333334"/>
        <n v="476.7634868421055"/>
        <n v="1686.3679899497488"/>
        <n v="854.6363636363635"/>
        <n v="1355.407822445562"/>
        <n v="1229.9340536013406"/>
        <n v="690.5256448911223"/>
        <n v="576.0668174204355"/>
        <n v="982.5341206030157"/>
        <n v="830.2429648241205"/>
        <n v="1140.8795812395308"/>
        <n v="1150.0691457286437"/>
        <n v="573.948412698413"/>
        <n v="157.8585714285714"/>
        <n v="1935.9727805695145"/>
        <n v="829.7399999999999"/>
        <n v="249.605"/>
        <n v="971.4949581239533"/>
        <n v="757.4541269841266"/>
        <n v="624.1111111111111"/>
        <n v="944.966206896552"/>
        <n v="933.7988888888888"/>
        <n v="-151.88781609195405"/>
        <n v="753.5420603015076"/>
        <n v="738.5934338358459"/>
        <n v="265.2222222222223"/>
        <n v="283.4292063492063"/>
        <n v="-27.724117647058847"/>
        <n v="350.0965625000001"/>
        <n v="647.002033898305"/>
        <n v="580.4801587301588"/>
        <n v="44.40866666666659"/>
        <n v="1294.4638095238092"/>
        <n v="46.51538461538462"/>
        <n v="1211.3252559726957"/>
        <n v="21.037027027027023"/>
        <n v="267.6852941176471"/>
        <n v="633.541746031746"/>
        <n v="588.2142857142858"/>
        <n v="260.69603174603174"/>
        <n v="268.22142857142853"/>
        <n v="560.0735593220338"/>
        <n v="833.9381818181819"/>
        <n v="309.66666666666674"/>
        <n v="279.40206349206346"/>
        <n v="466.031746031746"/>
        <n v="639.3139344262297"/>
        <n v="335.3809523809525"/>
        <n v="367.4603174603176"/>
        <n v="143.64984126984132"/>
        <n v="711.936507936508"/>
        <n v="218.89937499999996"/>
        <n v="191.28952380952387"/>
        <n v="429.9450000000001"/>
        <n v="129.94603174603185"/>
        <n v="329.10971524288107"/>
        <n v="281.8641373534339"/>
        <n v="66.63285714285712"/>
        <n v="139.90000000000003"/>
        <n v="373.23"/>
        <n v="452.6458730158731"/>
        <n v="173.32205128205123"/>
        <n v="814.8355555555556"/>
        <n v="540.4941373534339"/>
        <n v="267.7301587301588"/>
        <n v="211.26412698412696"/>
        <n v="483.1736507936512"/>
        <n v="452.5033333333334"/>
        <n v="280.65159128978223"/>
        <n v="161.8953968253968"/>
        <n v="329.3809523809524"/>
        <n v="260.68809523809534"/>
        <n v="155.51952380952383"/>
        <n v="552.4652173913041"/>
        <n v="358.9677419354838"/>
        <n v="167.4920634920635"/>
        <n v="147.14389830508475"/>
        <n v="361.14596314907874"/>
        <n v="272.20698412698414"/>
        <n v="124.44555555555552"/>
        <n v="200.21419354838707"/>
        <n v="267.45494880546073"/>
        <n v="321.34920634920627"/>
        <n v="25.852222222222224"/>
        <n v="214.1492063492064"/>
        <n v="115.63730158730152"/>
        <n v="156.73492063492063"/>
        <n v="108.3650793650794"/>
        <n v="121.77777777777784"/>
        <n v="243.43886097152424"/>
        <n v="107.92254237288137"/>
        <n v="231.4931155778894"/>
        <n v="144.1942857142858"/>
        <n v="324.1024120603016"/>
        <n v="297.0854271356784"/>
        <n v="395.20938023450594"/>
        <n v="440.5012562814072"/>
        <n v="350.8957286432162"/>
        <n v="320.98013400335014"/>
        <n v="65.46030303030307"/>
        <n v="134.7301587301587"/>
        <n v="-68.44444444444446"/>
        <n v="227.3285427135678"/>
        <n v="307.2342857142862"/>
        <n v="409.13777219430494"/>
        <n v="187.18174204355105"/>
        <n v="22.76173913043476"/>
        <n v="55.15650793650795"/>
        <n v="38.69047619047615"/>
        <n v="122.88785714285716"/>
        <n v="-4.2595238095238415"/>
      </sharedItems>
    </cacheField>
    <cacheField name="2012 Fuel Saved" numFmtId="1">
      <sharedItems containsSemiMixedTypes="0" containsString="0" containsMixedTypes="0" containsNumber="1" count="155">
        <n v="369.69841269841254"/>
        <n v="146.88888888888914"/>
        <n v="531.2769230769229"/>
        <n v="248.08692307692297"/>
        <n v="607.6584615384616"/>
        <n v="374.45384615384614"/>
        <n v="246.4920634920636"/>
        <n v="150.28571428571422"/>
        <n v="219.5238095238094"/>
        <n v="317.8730158730159"/>
        <n v="322.0158730158728"/>
        <n v="168.11666666666662"/>
        <n v="491.33465661641503"/>
        <n v="403.0209547738691"/>
        <n v="403.1827638190955"/>
        <n v="437.0745058626466"/>
        <n v="384.0380904522614"/>
        <n v="574.6473534338359"/>
        <n v="668.6898324958124"/>
        <n v="446.80092127303215"/>
        <n v="512.3999497487439"/>
        <n v="542.4223283082079"/>
        <n v="365.540854271357"/>
        <n v="734.9072194304857"/>
        <n v="-147.0155108877725"/>
        <n v="-151.9434505862647"/>
        <n v="340.77095477386945"/>
        <n v="433.7418927973199"/>
        <n v="706.6888442211057"/>
        <n v="331.8195309882749"/>
        <n v="356.55610169491524"/>
        <n v="317.91932203389797"/>
        <n v="338.45047619047637"/>
        <n v="-24.5473333333332"/>
        <n v="-33.263529411764694"/>
        <n v="0.8608333333334031"/>
        <n v="68.16349206349173"/>
        <n v="-35.08478260869572"/>
        <n v="384.5929983249582"/>
        <n v="97.17750000000012"/>
        <n v="406.16604690117265"/>
        <n v="84.39682539682553"/>
        <n v="41.42152542372878"/>
        <n v="697.4715577889451"/>
        <n v="575.3949999999998"/>
        <n v="218.6564473684211"/>
        <n v="779.5686767169177"/>
        <n v="397.41454545454553"/>
        <n v="728.9804020100505"/>
        <n v="663.560737018425"/>
        <n v="376.6926800670019"/>
        <n v="320.176750418761"/>
        <n v="606.9216750418766"/>
        <n v="516.6771356783918"/>
        <n v="710.8476549413735"/>
        <n v="763.3410385259633"/>
        <n v="386.86634920634935"/>
        <n v="110.9626984126986"/>
        <n v="1373.0563819095478"/>
        <n v="591.3281249999995"/>
        <n v="178.08156250000002"/>
        <n v="706.7767504187602"/>
        <n v="554.9715873015875"/>
        <n v="458.0855555555555"/>
        <n v="700.5206896551724"/>
        <n v="730.839523809524"/>
        <n v="-126.87919540229872"/>
        <n v="647.7029145728645"/>
        <n v="668.4834003350084"/>
        <n v="240.7933333333334"/>
        <n v="273.1434920634921"/>
        <n v="-26.930000000000064"/>
        <n v="343.8868749999999"/>
        <n v="648.179491525424"/>
        <n v="587.4273015873018"/>
        <n v="45.52466666666692"/>
        <n v="1360.3088888888888"/>
        <n v="49.91230769230765"/>
        <n v="1354.0790443686003"/>
        <n v="24.628918918919"/>
        <n v="326.12941176470645"/>
        <n v="782.2906349206346"/>
        <n v="738.4128571428568"/>
        <n v="328.7830158730161"/>
        <n v="338.5733333333335"/>
        <n v="745.8884745762712"/>
        <n v="1114.909090909091"/>
        <n v="420.4179365079367"/>
        <n v="381.1233333333331"/>
        <n v="653.1934920634919"/>
        <n v="922.7711475409835"/>
        <n v="486.6685714285716"/>
        <n v="536.7163492063489"/>
        <n v="211.8615873015874"/>
        <n v="1069.9412698412696"/>
        <n v="334.73906250000005"/>
        <n v="293.66809523809525"/>
        <n v="661.2533333333331"/>
        <n v="209.03539682539713"/>
        <n v="532.4882747068673"/>
        <n v="457.234505862647"/>
        <n v="108.26999999999988"/>
        <n v="229.28692307692305"/>
        <n v="614.1033333333335"/>
        <n v="745.40126984127"/>
        <n v="285.91487179487194"/>
        <n v="1347.906031746032"/>
        <n v="927.7920603015082"/>
        <n v="463.2903174603175"/>
        <n v="371.8376190476188"/>
        <n v="858.563492063492"/>
        <n v="828.2350000000007"/>
        <n v="514.3869346733668"/>
        <n v="297.3122222222222"/>
        <n v="610.6461904761904"/>
        <n v="490.74761904761885"/>
        <n v="293.41746031746027"/>
        <n v="1046.0704347826086"/>
        <n v="686.211935483871"/>
        <n v="328.82841269841265"/>
        <n v="321.4032203389829"/>
        <n v="794.165594639866"/>
        <n v="601.4877777777776"/>
        <n v="279.24079365079353"/>
        <n v="451.34451612903234"/>
        <n v="622.5187713310581"/>
        <n v="769.7806349206348"/>
        <n v="63.16750000000002"/>
        <n v="523.3915873015875"/>
        <n v="296.9874603174602"/>
        <n v="413.8674603174603"/>
        <n v="293.98888888888905"/>
        <n v="335.6544444444445"/>
        <n v="685.2026800670014"/>
        <n v="313.52627118644045"/>
        <n v="684.0512730318264"/>
        <n v="463.7514285714285"/>
        <n v="1081.6982579564487"/>
        <n v="1008.634840871022"/>
        <n v="1349.760703517588"/>
        <n v="1527.557370184255"/>
        <n v="1216.8831658291456"/>
        <n v="1305.3297487437185"/>
        <n v="274.4263636363637"/>
        <n v="567.1798412698413"/>
        <n v="-307.8511111111113"/>
        <n v="1100.840636515913"/>
        <n v="1842.8914285714272"/>
        <n v="2530.9711055276393"/>
        <n v="1218.024288107203"/>
        <n v="174.03086956521702"/>
        <n v="463.1076190476192"/>
        <n v="338.6107936507939"/>
        <n v="1142.0504545454553"/>
        <n v="-184.47857142857177"/>
      </sharedItems>
    </cacheField>
    <cacheField name="% change" numFmtId="9">
      <sharedItems containsMixedTypes="1" containsNumber="1" count="122">
        <e v="#N/A"/>
        <n v="5.9971721456345195"/>
        <n v="0.9563361230873244"/>
        <n v="0.8388207033742454"/>
        <n v="0.8021841982693105"/>
        <n v="0.7436715421748762"/>
        <n v="0.7404908482316089"/>
        <n v="0.673521924796325"/>
        <n v="0.6141176197363918"/>
        <n v="0.5852082555416007"/>
        <n v="0.5680103331292989"/>
        <n v="0.5606324585528135"/>
        <n v="0.5413733362495611"/>
        <n v="0.5377232719294277"/>
        <n v="0.5349898946920538"/>
        <n v="0.4621689576095619"/>
        <n v="0.4604908002380545"/>
        <n v="0.4544841558688288"/>
        <n v="0.4442020600101953"/>
        <n v="0.38228946729159147"/>
        <n v="0.3776795979381226"/>
        <n v="0.3769301628055616"/>
        <n v="0.33626509209380007"/>
        <n v="0.3259562346596606"/>
        <n v="0.29707524014362724"/>
        <n v="0.29076669068372474"/>
        <n v="0.28733323089160495"/>
        <n v="0.28654649345966626"/>
        <n v="0.2724854158959181"/>
        <n v="0.26731987122275236"/>
        <n v="0.26601922734555816"/>
        <n v="0.2586817554504779"/>
        <n v="0.2173480473090545"/>
        <n v="0.16465192095799794"/>
        <n v="0.14045552505230388"/>
        <n v="0.09492371620029814"/>
        <n v="0.09210724759111849"/>
        <n v="0.036290241285301554"/>
        <n v="0.028643567927689434"/>
        <n v="0.017737070754587022"/>
        <n v="-0.0018198669639795636"/>
        <n v="-0.011967924747575178"/>
        <n v="-0.025130229835024585"/>
        <n v="-0.05086668231327516"/>
        <n v="-0.07302794774268133"/>
        <n v="-0.11784926277399654"/>
        <n v="-0.1707414211750236"/>
        <n v="-0.21833144715590264"/>
        <n v="-0.23478940388789307"/>
        <n v="-0.25534669095324775"/>
        <n v="-0.2611738416997242"/>
        <n v="-0.26229039617231753"/>
        <n v="-0.33176876887236983"/>
        <n v="-0.3369205478496335"/>
        <n v="-0.35764672715157136"/>
        <n v="-0.3640677114904668"/>
        <n v="-0.4016072888283376"/>
        <n v="-0.4433771858408662"/>
        <n v="-0.451091864262388"/>
        <n v="-0.46061036717062515"/>
        <n v="-0.47484734705423487"/>
        <n v="-0.5028605190403991"/>
        <n v="-0.5291914949505914"/>
        <n v="-0.5352021866629487"/>
        <n v="-0.5379951699248346"/>
        <n v="-0.6086323992866401"/>
        <n v="-0.6179658334117971"/>
        <n v="-0.6221804950280476"/>
        <n v="-0.6248740432647971"/>
        <n v="-0.6389344036949461"/>
        <n v="-0.6453750591681628"/>
        <n v="-0.6467647542544385"/>
        <n v="-0.6496162472113582"/>
        <n v="-0.6542062046212853"/>
        <n v="-0.7165626714186111"/>
        <n v="-0.7304375407600638"/>
        <n v="-0.760060377290444"/>
        <n v="-0.7769253158843269"/>
        <n v="-0.8303401079918393"/>
        <n v="-0.8328309927245163"/>
        <n v="-0.8364464219008749"/>
        <n v="-0.853920774902414"/>
        <n v="-0.8825087451707463"/>
        <n v="-0.8866921215424384"/>
        <n v="-0.8934593560877337"/>
        <n v="-0.9116256290438539"/>
        <n v="-0.9632477255496585"/>
        <n v="-1.184278274812272"/>
        <n v="-1.1990155662131532"/>
        <n v="-1.2096706287932146"/>
        <n v="-1.2438792000581622"/>
        <n v="-1.2543082891870645"/>
        <n v="-1.3275649753778194"/>
        <n v="-1.3954645591504078"/>
        <n v="-1.4434069712468307"/>
        <n v="-1.44405102509747"/>
        <n v="-1.5682669540091836"/>
        <n v="-1.6405567989629646"/>
        <n v="-1.7129485864948009"/>
        <n v="-1.7562864963503642"/>
        <n v="-1.8146807676164387"/>
        <n v="-1.9051045712320331"/>
        <n v="-1.954952985639294"/>
        <n v="-2.2161567726083833"/>
        <n v="-2.3375199248908736"/>
        <n v="-2.395100360847993"/>
        <n v="-2.4153053318640323"/>
        <n v="-2.4677707461710376"/>
        <n v="-2.4679338233451342"/>
        <n v="-3.06669949464877"/>
        <n v="-3.192256236719917"/>
        <n v="-3.209746701225259"/>
        <n v="-3.4978246753246776"/>
        <n v="-3.842509538729431"/>
        <n v="-4.998326079678593"/>
        <n v="-5.186109612792357"/>
        <n v="-5.507174657151169"/>
        <n v="-6.645763294621017"/>
        <n v="-7.396246179702203"/>
        <n v="-7.751786666666683"/>
        <n v="-8.293436154703398"/>
        <n v="-42.3096702068192"/>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4" recordCount="155" refreshedBy="Emily Chandler" refreshedVersion="4">
  <cacheSource type="worksheet">
    <worksheetSource ref="A1:F156" sheet="9. 2011 v 2012 MPG with Filter"/>
  </cacheSource>
  <cacheFields count="6">
    <cacheField name="District/Type/Bus #">
      <sharedItems containsMixedTypes="0" count="155">
        <s v="Bath IC #1268"/>
        <s v="Bath IC #1269"/>
        <s v="BreathittTB #1321"/>
        <s v="BreathittTB #1324"/>
        <s v="BreathittTB #1333"/>
        <s v="BreathittTB #1336"/>
        <s v="Bullitt IC #1212"/>
        <s v="Bullitt IC #1248"/>
        <s v="Bullitt IC #1259"/>
        <s v="Bullitt IC #1289"/>
        <s v="Bullitt IC #1290"/>
        <s v="Garrard TB #912"/>
        <s v="Jefferson TB #1215"/>
        <s v="Jefferson TB #1216"/>
        <s v="Jefferson TB #1217"/>
        <s v="Jefferson TB #1218"/>
        <s v="Jefferson TB #1219"/>
        <s v="Jefferson TB #1220"/>
        <s v="Jefferson TB #1221"/>
        <s v="Jefferson TB #1222"/>
        <s v="Jefferson TB #1223"/>
        <s v="Jefferson TB #1224"/>
        <s v="Jefferson TB #1225"/>
        <s v="Jefferson TB #1226"/>
        <s v="Jefferson TB #1227"/>
        <s v="Jefferson TB #1228"/>
        <s v="Jefferson TB #1229"/>
        <s v="Jefferson TB #1230"/>
        <s v="Jefferson TB #1231"/>
        <s v="Jefferson TB #1232"/>
        <s v="Madison TB #112"/>
        <s v="Madison TB #113"/>
        <s v="Meade TB #230"/>
        <s v="Montgomery IC #2011"/>
        <s v="Williamstown IndependentTB #32"/>
        <s v="Marion TB #104"/>
        <s v="Bardstown Independent IC #6"/>
        <s v="Covington Independent TB #21"/>
        <s v="Jefferson TB #1139"/>
        <s v="Kenton TB #91"/>
        <s v="Jefferson TB #1145"/>
        <s v="Barren IC #1"/>
        <s v="Frankfort Independent TB #3"/>
        <s v="Jefferson TB #1143"/>
        <s v="LaRue TB #133"/>
        <s v="Franklin County TB #147"/>
        <s v="Jefferson TB #1146"/>
        <s v="Mercer IC #112"/>
        <s v="Jefferson TB #1138"/>
        <s v="Jefferson TB #1137"/>
        <s v="Jefferson TB #1144"/>
        <s v="Jefferson TB #1150"/>
        <s v="Jefferson TB #1141"/>
        <s v="Jefferson TB #1142"/>
        <s v="Jefferson TB #1152"/>
        <s v="Jefferson TB #1151"/>
        <s v="Pike TB #400"/>
        <s v="Allen -TB #21"/>
        <s v="Jefferson TB #1148"/>
        <s v="Kenton TB #89"/>
        <s v="Kenton TB #92"/>
        <s v="Jefferson TB #1140"/>
        <s v="Pike TB #401"/>
        <s v="Pike TB #408"/>
        <s v="BreathittTB #30"/>
        <s v="Pike TB #398"/>
        <s v="Caldwell TB #1184"/>
        <s v="Jefferson TB #1147"/>
        <s v="Jefferson TB #1149"/>
        <s v="Pike TB #432"/>
        <s v="Pike TB #407"/>
        <s v="Williamstown IndependentTB #30"/>
        <s v="Kenton TB #90"/>
        <s v="Madison TB #109"/>
        <s v="Pike TB #396"/>
        <s v="Burgin IC #2211"/>
        <s v="Pike TB #397"/>
        <s v="BreathittTB #1061"/>
        <s v="BreathittTB #1"/>
        <s v="Warren TB #1101"/>
        <s v="BreathittTB #60"/>
        <s v="Pike TB #419"/>
        <s v="Whitley TB #105"/>
        <s v="Pike TB #414"/>
        <s v="Pike TB #425"/>
        <s v="Madison TB #110"/>
        <s v="Mercer IC #111"/>
        <s v="Pike TB #438"/>
        <s v="Boone TB #295"/>
        <s v="Pike TB #417"/>
        <s v="Campbell TB #53"/>
        <s v="Pike TB #413"/>
        <s v="Pike TB #427"/>
        <s v="Pike TB #431"/>
        <s v="Pike TB #428"/>
        <s v="Kenton TB #94"/>
        <s v="Pike TB #409"/>
        <s v="LaRue TB #136"/>
        <s v="Corbin IndependentTB #67"/>
        <s v="Jefferson IC #1133"/>
        <s v="Jefferson IC #1136"/>
        <s v="Crittenden County IC #111"/>
        <s v="BreathittTB #61"/>
        <s v="LaRue TB #135"/>
        <s v="Pike TB #412"/>
        <s v="Todd TB #310"/>
        <s v="Pike TB #437"/>
        <s v="Jefferson IC #1132"/>
        <s v="Pike TB #416"/>
        <s v="Pike TB #399"/>
        <s v="Bath IC #1166"/>
        <s v="LaRue TB #134"/>
        <s v="Jefferson IC #1127"/>
        <s v="Pike TB #422"/>
        <s v="Pike TB #418"/>
        <s v="Boone TB #294"/>
        <s v="Pike TB #420"/>
        <s v="Simpson TB #910"/>
        <s v="BreathittTB #1060"/>
        <s v="Pike TB #429"/>
        <s v="Madison TB #108"/>
        <s v="Jefferson IC #1122"/>
        <s v="Pike TB #433"/>
        <s v="Pike TB #411"/>
        <s v="BreathittTB #1018"/>
        <s v="BreathittTB #18"/>
        <s v="Pike TB #430"/>
        <s v="Warren TB #1104"/>
        <s v="Pike TB #421"/>
        <s v="Pike TB #436"/>
        <s v="Pike TB #410"/>
        <s v="Pike TB #426"/>
        <s v="Pike TB #424"/>
        <s v="Jefferson IC #1123"/>
        <s v="Madison TB #111"/>
        <s v="Jefferson IC #1126"/>
        <s v="Trigg TB #10"/>
        <s v="Jefferson IC #1129"/>
        <s v="Jefferson IC #1124"/>
        <s v="Jefferson IC #1134"/>
        <s v="Jefferson IC #1125"/>
        <s v="Jefferson IC #1128"/>
        <s v="Jefferson IC #1130"/>
        <s v="Warren TB #1102"/>
        <s v="Pike TB #435"/>
        <s v="Harlan Independent IC #11"/>
        <s v="Jefferson IC #1135"/>
        <s v="Martin TB #1001"/>
        <s v="Jefferson IC #1121"/>
        <s v="Jefferson IC #1131"/>
        <s v="Warren TB #1103"/>
        <s v="Pike TB #415"/>
        <s v="Pike TB #434"/>
        <s v="Hart IC #64"/>
        <s v="McCreary IC #12"/>
      </sharedItems>
    </cacheField>
    <cacheField name="2011 Fuel Saved" numFmtId="165">
      <sharedItems containsMixedTypes="1" containsNumber="1" count="122">
        <e v="#N/A"/>
        <n v="6.6564705882352655"/>
        <n v="19.715000000000032"/>
        <n v="422.9047619047619"/>
        <n v="-177.3608695652174"/>
        <n v="1500.3913400335005"/>
        <n v="374.4665624999998"/>
        <n v="1244.083685092127"/>
        <n v="218.71126984126988"/>
        <n v="99.86101694915259"/>
        <n v="1614.5561139028482"/>
        <n v="1309.5983333333334"/>
        <n v="476.7634868421055"/>
        <n v="1686.3679899497488"/>
        <n v="854.6363636363635"/>
        <n v="1355.407822445562"/>
        <n v="1229.9340536013406"/>
        <n v="690.5256448911223"/>
        <n v="576.0668174204355"/>
        <n v="982.5341206030157"/>
        <n v="830.2429648241205"/>
        <n v="1140.8795812395308"/>
        <n v="1150.0691457286437"/>
        <n v="573.948412698413"/>
        <n v="157.8585714285714"/>
        <n v="1935.9727805695145"/>
        <n v="829.7399999999999"/>
        <n v="249.605"/>
        <n v="971.4949581239533"/>
        <n v="757.4541269841266"/>
        <n v="624.1111111111111"/>
        <n v="944.966206896552"/>
        <n v="933.7988888888888"/>
        <n v="-151.88781609195405"/>
        <n v="753.5420603015076"/>
        <n v="738.5934338358459"/>
        <n v="265.2222222222223"/>
        <n v="283.4292063492063"/>
        <n v="-27.724117647058847"/>
        <n v="350.0965625000001"/>
        <n v="647.002033898305"/>
        <n v="580.4801587301588"/>
        <n v="44.40866666666659"/>
        <n v="1294.4638095238092"/>
        <n v="46.51538461538462"/>
        <n v="1211.3252559726957"/>
        <n v="21.037027027027023"/>
        <n v="267.6852941176471"/>
        <n v="633.541746031746"/>
        <n v="588.2142857142858"/>
        <n v="260.69603174603174"/>
        <n v="268.22142857142853"/>
        <n v="560.0735593220338"/>
        <n v="833.9381818181819"/>
        <n v="309.66666666666674"/>
        <n v="279.40206349206346"/>
        <n v="466.031746031746"/>
        <n v="639.3139344262297"/>
        <n v="335.3809523809525"/>
        <n v="367.4603174603176"/>
        <n v="143.64984126984132"/>
        <n v="711.936507936508"/>
        <n v="218.89937499999996"/>
        <n v="191.28952380952387"/>
        <n v="429.9450000000001"/>
        <n v="129.94603174603185"/>
        <n v="329.10971524288107"/>
        <n v="281.8641373534339"/>
        <n v="66.63285714285712"/>
        <n v="139.90000000000003"/>
        <n v="373.23"/>
        <n v="452.6458730158731"/>
        <n v="173.32205128205123"/>
        <n v="814.8355555555556"/>
        <n v="540.4941373534339"/>
        <n v="267.7301587301588"/>
        <n v="211.26412698412696"/>
        <n v="483.1736507936512"/>
        <n v="452.5033333333334"/>
        <n v="280.65159128978223"/>
        <n v="161.8953968253968"/>
        <n v="329.3809523809524"/>
        <n v="260.68809523809534"/>
        <n v="155.51952380952383"/>
        <n v="552.4652173913041"/>
        <n v="358.9677419354838"/>
        <n v="167.4920634920635"/>
        <n v="147.14389830508475"/>
        <n v="361.14596314907874"/>
        <n v="272.20698412698414"/>
        <n v="124.44555555555552"/>
        <n v="200.21419354838707"/>
        <n v="267.45494880546073"/>
        <n v="321.34920634920627"/>
        <n v="25.852222222222224"/>
        <n v="214.1492063492064"/>
        <n v="115.63730158730152"/>
        <n v="156.73492063492063"/>
        <n v="108.3650793650794"/>
        <n v="121.77777777777784"/>
        <n v="243.43886097152424"/>
        <n v="107.92254237288137"/>
        <n v="231.4931155778894"/>
        <n v="144.1942857142858"/>
        <n v="324.1024120603016"/>
        <n v="297.0854271356784"/>
        <n v="395.20938023450594"/>
        <n v="440.5012562814072"/>
        <n v="350.8957286432162"/>
        <n v="320.98013400335014"/>
        <n v="65.46030303030307"/>
        <n v="134.7301587301587"/>
        <n v="-68.44444444444446"/>
        <n v="227.3285427135678"/>
        <n v="307.2342857142862"/>
        <n v="409.13777219430494"/>
        <n v="187.18174204355105"/>
        <n v="22.76173913043476"/>
        <n v="55.15650793650795"/>
        <n v="38.69047619047615"/>
        <n v="122.88785714285716"/>
        <n v="-4.2595238095238415"/>
      </sharedItems>
    </cacheField>
    <cacheField name="2012 Fuel Saved" numFmtId="1">
      <sharedItems containsSemiMixedTypes="0" containsString="0" containsMixedTypes="0" containsNumber="1" containsInteger="1" count="0"/>
    </cacheField>
    <cacheField name="% change" numFmtId="9">
      <sharedItems containsMixedTypes="1" containsNumber="1" containsInteger="1" count="0"/>
    </cacheField>
    <cacheField name="2011 MPG" numFmtId="167">
      <sharedItems containsSemiMixedTypes="0" containsString="0" containsMixedTypes="0" containsNumber="1" containsInteger="1" count="0"/>
    </cacheField>
    <cacheField name="2012 MPG" numFmtId="167">
      <sharedItems containsSemiMixedTypes="0" containsString="0" containsMixedTypes="0" containsNumber="1" containsInteger="1"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4" recordCount="155" refreshedBy="Emily Chandler" refreshedVersion="4">
  <cacheSource type="worksheet">
    <worksheetSource ref="A1:D156" sheet="11. MPG by Bus Type"/>
  </cacheSource>
  <cacheFields count="4">
    <cacheField name="Type">
      <sharedItems containsMixedTypes="0" count="2">
        <s v="TB"/>
        <s v="IC"/>
      </sharedItems>
    </cacheField>
    <cacheField name="District/Type/Bus #">
      <sharedItems containsMixedTypes="0" count="0"/>
    </cacheField>
    <cacheField name="2011 MPG" numFmtId="166">
      <sharedItems containsString="0" containsBlank="1" containsMixedTypes="0" containsNumber="1" containsInteger="1" count="0"/>
    </cacheField>
    <cacheField name="2012 MPG" numFmtId="166">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155">
  <r>
    <s v="Allen -TB #21"/>
    <x v="0"/>
    <s v="TB"/>
    <n v="7.390984784492688"/>
    <n v="7.034890932982918"/>
  </r>
  <r>
    <s v="Bardstown Independent IC #6"/>
    <x v="1"/>
    <s v="IC"/>
    <n v="8.138716356107661"/>
    <n v="6.5428353313729914"/>
  </r>
  <r>
    <s v="Barren IC #1"/>
    <x v="2"/>
    <s v="IC"/>
    <n v="7.793427484473733"/>
    <n v="7.508409090909092"/>
  </r>
  <r>
    <s v="Bath IC #1268"/>
    <x v="3"/>
    <s v="IC"/>
    <m/>
    <n v="8.10690457719162"/>
  </r>
  <r>
    <s v="Bath IC #1269"/>
    <x v="3"/>
    <s v="IC"/>
    <m/>
    <n v="7.2198807157057665"/>
  </r>
  <r>
    <s v="Bath IC #1166"/>
    <x v="3"/>
    <s v="IC"/>
    <n v="8.722366347821936"/>
    <n v="8.00602428639016"/>
  </r>
  <r>
    <s v="Boone TB #294"/>
    <x v="4"/>
    <s v="TB"/>
    <n v="9.485597905149842"/>
    <n v="9.373575902177153"/>
  </r>
  <r>
    <s v="Boone TB #295"/>
    <x v="4"/>
    <s v="TB"/>
    <n v="9.40616562847412"/>
    <n v="8.987241329140131"/>
  </r>
  <r>
    <s v="BreathittTB #30"/>
    <x v="5"/>
    <s v="TB"/>
    <n v="8.88939557063701"/>
    <n v="9.294920648574255"/>
  </r>
  <r>
    <s v="BreathittTB #1"/>
    <x v="5"/>
    <s v="TB"/>
    <n v="10.97815271468743"/>
    <n v="10.603259050260627"/>
  </r>
  <r>
    <s v="BreathittTB #18"/>
    <x v="5"/>
    <s v="TB"/>
    <n v="7.651388730140588"/>
    <n v="8.267894389438945"/>
  </r>
  <r>
    <s v="BreathittTB #60"/>
    <x v="5"/>
    <s v="TB"/>
    <n v="8.713444759802377"/>
    <n v="8.627507210548004"/>
  </r>
  <r>
    <s v="BreathittTB #61"/>
    <x v="5"/>
    <s v="TB"/>
    <n v="8.62613981762918"/>
    <n v="8.766128909635531"/>
  </r>
  <r>
    <s v="BreathittTB #1060"/>
    <x v="5"/>
    <s v="TB"/>
    <n v="9.58751902587519"/>
    <n v="9.422677210683393"/>
  </r>
  <r>
    <s v="BreathittTB #1018"/>
    <x v="5"/>
    <s v="TB"/>
    <n v="9.302854571814228"/>
    <n v="9.946500294542924"/>
  </r>
  <r>
    <s v="BreathittTB #1061"/>
    <x v="5"/>
    <s v="TB"/>
    <n v="7.359192952543336"/>
    <n v="7.134917217895025"/>
  </r>
  <r>
    <s v="BreathittTB #1321"/>
    <x v="5"/>
    <s v="TB"/>
    <m/>
    <n v="10.657496809612097"/>
  </r>
  <r>
    <s v="BreathittTB #1324"/>
    <x v="5"/>
    <s v="TB"/>
    <m/>
    <n v="8.723583513740847"/>
  </r>
  <r>
    <s v="BreathittTB #1333"/>
    <x v="5"/>
    <s v="TB"/>
    <m/>
    <n v="10.191935242653107"/>
  </r>
  <r>
    <s v="BreathittTB #1336"/>
    <x v="5"/>
    <s v="TB"/>
    <m/>
    <n v="9.143586401650918"/>
  </r>
  <r>
    <s v="Bullitt IC #1212"/>
    <x v="6"/>
    <s v="IC"/>
    <m/>
    <n v="7.637553832902671"/>
  </r>
  <r>
    <s v="Bullitt IC #1248"/>
    <x v="6"/>
    <s v="IC"/>
    <m/>
    <n v="7.444860943168077"/>
  </r>
  <r>
    <s v="Bullitt IC #1259"/>
    <x v="6"/>
    <s v="IC"/>
    <m/>
    <n v="7.5538531278331815"/>
  </r>
  <r>
    <s v="Bullitt IC #1289"/>
    <x v="6"/>
    <s v="IC"/>
    <m/>
    <n v="7.555548589341693"/>
  </r>
  <r>
    <s v="Bullitt IC #1290"/>
    <x v="6"/>
    <s v="IC"/>
    <m/>
    <n v="7.945336577453364"/>
  </r>
  <r>
    <s v="Burgin IC #2211"/>
    <x v="7"/>
    <s v="IC"/>
    <n v="7.94811974436596"/>
    <n v="7.685185084745763"/>
  </r>
  <r>
    <s v="Caldwell TB #1184"/>
    <x v="8"/>
    <s v="TB"/>
    <n v="6.409122429874136"/>
    <n v="7.604987748866646"/>
  </r>
  <r>
    <s v="Campbell TB #53"/>
    <x v="9"/>
    <s v="TB"/>
    <n v="8.859856339124589"/>
    <n v="8.992610331147608"/>
  </r>
  <r>
    <s v="Corbin IndependentTB #67"/>
    <x v="10"/>
    <s v="TB"/>
    <n v="7.110313768187668"/>
    <n v="7.826707937722442"/>
  </r>
  <r>
    <s v="Crittenden County IC #111"/>
    <x v="11"/>
    <s v="IC"/>
    <n v="8.301495619175176"/>
    <n v="7.750482735401586"/>
  </r>
  <r>
    <s v="Covington Independent TB #21"/>
    <x v="12"/>
    <s v="TB"/>
    <n v="6.344539760348584"/>
    <n v="6.611614747751504"/>
  </r>
  <r>
    <s v="Frankfort Independent TB #3"/>
    <x v="13"/>
    <s v="TB"/>
    <n v="6.71400939486046"/>
    <n v="6.149051739072834"/>
  </r>
  <r>
    <s v="Franklin County TB #147"/>
    <x v="14"/>
    <s v="TB"/>
    <n v="8.431236565681147"/>
    <n v="7.3912571755469205"/>
  </r>
  <r>
    <s v="Garrard TB #912"/>
    <x v="15"/>
    <s v="TB"/>
    <m/>
    <n v="8.718392510560566"/>
  </r>
  <r>
    <s v="Harlan Independent IC #11"/>
    <x v="16"/>
    <s v="IC"/>
    <n v="7.6976744186046515"/>
    <n v="7.413029532384813"/>
  </r>
  <r>
    <s v="Hart IC #64"/>
    <x v="17"/>
    <s v="IC"/>
    <n v="10.173090176536077"/>
    <n v="9.180143128828828"/>
  </r>
  <r>
    <s v="Jefferson TB #1137"/>
    <x v="18"/>
    <s v="TB"/>
    <n v="10.160540117908242"/>
    <n v="8.304498738891636"/>
  </r>
  <r>
    <s v="Jefferson TB #1138"/>
    <x v="18"/>
    <s v="TB"/>
    <n v="9.642258417328875"/>
    <n v="7.965329420934391"/>
  </r>
  <r>
    <s v="Jefferson TB #1139"/>
    <x v="18"/>
    <s v="TB"/>
    <n v="9.920818980156227"/>
    <n v="7.171890867594251"/>
  </r>
  <r>
    <s v="Jefferson TB #1140"/>
    <x v="18"/>
    <s v="TB"/>
    <n v="11.478795247095922"/>
    <n v="8.338831375895444"/>
  </r>
  <r>
    <s v="Jefferson TB #1141"/>
    <x v="18"/>
    <s v="TB"/>
    <n v="8.996238952891469"/>
    <n v="7.955295110351328"/>
  </r>
  <r>
    <s v="Jefferson TB #1142"/>
    <x v="18"/>
    <s v="TB"/>
    <n v="10.425927091293206"/>
    <n v="7.844259456174996"/>
  </r>
  <r>
    <s v="Jefferson TB #1143"/>
    <x v="18"/>
    <s v="TB"/>
    <n v="10.413937298294146"/>
    <n v="8.495354309696515"/>
  </r>
  <r>
    <s v="Jefferson TB #1144"/>
    <x v="18"/>
    <s v="TB"/>
    <n v="8.935206830327923"/>
    <n v="7.2702846470965765"/>
  </r>
  <r>
    <s v="Jefferson TB #1145"/>
    <x v="18"/>
    <s v="TB"/>
    <n v="10.739205815118279"/>
    <n v="7.9563942295876995"/>
  </r>
  <r>
    <s v="Jefferson TB #1146"/>
    <x v="18"/>
    <s v="TB"/>
    <n v="10.795746394213486"/>
    <n v="8.736136701337296"/>
  </r>
  <r>
    <s v="Jefferson TB #1147"/>
    <x v="18"/>
    <s v="TB"/>
    <n v="12.009505014297797"/>
    <n v="8.447311772846087"/>
  </r>
  <r>
    <s v="Jefferson TB #1148"/>
    <x v="18"/>
    <s v="TB"/>
    <n v="11.40319191444353"/>
    <n v="9.814418774798096"/>
  </r>
  <r>
    <s v="Jefferson TB #1149"/>
    <x v="18"/>
    <s v="TB"/>
    <n v="9.196171968743597"/>
    <n v="8.124267893097548"/>
  </r>
  <r>
    <s v="Jefferson TB #1150"/>
    <x v="18"/>
    <s v="TB"/>
    <n v="10.491408437742397"/>
    <n v="7.26341146538191"/>
  </r>
  <r>
    <s v="Jefferson TB #1151"/>
    <x v="18"/>
    <s v="TB"/>
    <n v="11.152759745161388"/>
    <n v="8.343266326424331"/>
  </r>
  <r>
    <s v="Jefferson TB #1152"/>
    <x v="18"/>
    <s v="TB"/>
    <n v="10.293461218634352"/>
    <n v="8.44399102224036"/>
  </r>
  <r>
    <s v="Jefferson TB #1215"/>
    <x v="18"/>
    <s v="TB"/>
    <m/>
    <n v="8.430939736393913"/>
  </r>
  <r>
    <s v="Jefferson TB #1216"/>
    <x v="18"/>
    <s v="TB"/>
    <m/>
    <n v="8.156966650608542"/>
  </r>
  <r>
    <s v="Jefferson TB #1217"/>
    <x v="18"/>
    <s v="TB"/>
    <m/>
    <n v="8.206220909166921"/>
  </r>
  <r>
    <s v="Jefferson TB #1218"/>
    <x v="18"/>
    <s v="TB"/>
    <m/>
    <n v="8.419711592624582"/>
  </r>
  <r>
    <s v="Jefferson TB #1219"/>
    <x v="18"/>
    <s v="TB"/>
    <m/>
    <n v="8.296251953164635"/>
  </r>
  <r>
    <s v="Jefferson TB #1220"/>
    <x v="18"/>
    <s v="TB"/>
    <m/>
    <n v="8.921117601011622"/>
  </r>
  <r>
    <s v="Jefferson TB #1221"/>
    <x v="18"/>
    <s v="TB"/>
    <m/>
    <n v="8.945587763955247"/>
  </r>
  <r>
    <s v="Jefferson TB #1222"/>
    <x v="18"/>
    <s v="TB"/>
    <m/>
    <n v="8.042492521658057"/>
  </r>
  <r>
    <s v="Jefferson TB #1223"/>
    <x v="18"/>
    <s v="TB"/>
    <m/>
    <n v="8.552351446492036"/>
  </r>
  <r>
    <s v="Jefferson TB #1224"/>
    <x v="18"/>
    <s v="TB"/>
    <m/>
    <n v="8.818801629263401"/>
  </r>
  <r>
    <s v="Jefferson TB #1225"/>
    <x v="18"/>
    <s v="TB"/>
    <m/>
    <n v="8.358580607029104"/>
  </r>
  <r>
    <s v="Jefferson TB #1226"/>
    <x v="18"/>
    <s v="TB"/>
    <m/>
    <n v="9.469083716812747"/>
  </r>
  <r>
    <s v="Jefferson TB #1227"/>
    <x v="18"/>
    <s v="TB"/>
    <m/>
    <n v="5.33701625582368"/>
  </r>
  <r>
    <s v="Jefferson TB #1228"/>
    <x v="18"/>
    <s v="TB"/>
    <m/>
    <n v="5.145301476471015"/>
  </r>
  <r>
    <s v="Jefferson TB #1229"/>
    <x v="18"/>
    <s v="TB"/>
    <m/>
    <n v="8.817628285882254"/>
  </r>
  <r>
    <s v="Jefferson TB #1230"/>
    <x v="18"/>
    <s v="TB"/>
    <m/>
    <n v="8.406041562791046"/>
  </r>
  <r>
    <s v="Jefferson TB #1231"/>
    <x v="18"/>
    <s v="TB"/>
    <m/>
    <n v="9.976279105101227"/>
  </r>
  <r>
    <s v="Jefferson TB #1232"/>
    <x v="18"/>
    <s v="TB"/>
    <m/>
    <n v="7.89248073601056"/>
  </r>
  <r>
    <s v="Jefferson IC #1136"/>
    <x v="18"/>
    <s v="IC"/>
    <n v="8.202831628252591"/>
    <n v="7.530714694110921"/>
  </r>
  <r>
    <s v="Jefferson IC #1135"/>
    <x v="18"/>
    <s v="IC"/>
    <n v="8.693125727356636"/>
    <n v="8.587687503485194"/>
  </r>
  <r>
    <s v="Jefferson IC #1134"/>
    <x v="18"/>
    <s v="IC"/>
    <n v="8.46144667370644"/>
    <n v="8.86194991350785"/>
  </r>
  <r>
    <s v="Jefferson IC #1133"/>
    <x v="18"/>
    <s v="IC"/>
    <n v="8.598474916387959"/>
    <n v="7.543350655778272"/>
  </r>
  <r>
    <s v="Jefferson IC #1132"/>
    <x v="18"/>
    <s v="IC"/>
    <n v="11.277154605263158"/>
    <n v="7.673433550045823"/>
  </r>
  <r>
    <s v="Jefferson IC #1131"/>
    <x v="18"/>
    <s v="IC"/>
    <n v="8.207187187187186"/>
    <n v="8.17585621113302"/>
  </r>
  <r>
    <s v="Jefferson IC #1130"/>
    <x v="18"/>
    <s v="IC"/>
    <n v="8.08885645414538"/>
    <n v="8.521158114593632"/>
  </r>
  <r>
    <s v="Jefferson IC #1129"/>
    <x v="18"/>
    <s v="IC"/>
    <n v="8.286181139122315"/>
    <n v="8.125726894599447"/>
  </r>
  <r>
    <s v="Jefferson IC #1128"/>
    <x v="18"/>
    <s v="IC"/>
    <n v="8.552246533127889"/>
    <n v="8.452204663876312"/>
  </r>
  <r>
    <s v="Jefferson IC #1127"/>
    <x v="18"/>
    <s v="IC"/>
    <n v="8.516337386018238"/>
    <n v="7.4768155053974485"/>
  </r>
  <r>
    <s v="Jefferson IC #1126"/>
    <x v="18"/>
    <s v="IC"/>
    <n v="7.978361646781858"/>
    <n v="7.6845293823760334"/>
  </r>
  <r>
    <s v="Jefferson IC #1125"/>
    <x v="18"/>
    <s v="IC"/>
    <n v="9.299905033238367"/>
    <n v="9.106819158999054"/>
  </r>
  <r>
    <s v="Jefferson IC #1124"/>
    <x v="18"/>
    <s v="IC"/>
    <n v="8.901570247933885"/>
    <n v="8.225262172284644"/>
  </r>
  <r>
    <s v="Jefferson IC #1123"/>
    <x v="18"/>
    <s v="IC"/>
    <n v="8.814090019569472"/>
    <n v="7.365177353342427"/>
  </r>
  <r>
    <s v="Jefferson IC #1122"/>
    <x v="18"/>
    <s v="IC"/>
    <n v="8.566451504130638"/>
    <n v="7.869034935232434"/>
  </r>
  <r>
    <s v="Jefferson IC #1121"/>
    <x v="18"/>
    <s v="IC"/>
    <n v="9.043359547027368"/>
    <n v="9.483725364804373"/>
  </r>
  <r>
    <s v="Kenton TB #89"/>
    <x v="19"/>
    <s v="TB"/>
    <n v="8.835699313368895"/>
    <n v="8.727848685222204"/>
  </r>
  <r>
    <s v="Kenton TB #91"/>
    <x v="19"/>
    <s v="TB"/>
    <n v="8.177605862588171"/>
    <n v="7.29216336015837"/>
  </r>
  <r>
    <s v="Kenton TB #90"/>
    <x v="19"/>
    <s v="TB"/>
    <n v="8.504894408537503"/>
    <n v="8.120025633811622"/>
  </r>
  <r>
    <s v="Kenton TB #92"/>
    <x v="19"/>
    <s v="TB"/>
    <n v="8.235605042113367"/>
    <n v="7.600187443398413"/>
  </r>
  <r>
    <s v="Kenton TB #94"/>
    <x v="19"/>
    <s v="TB"/>
    <n v="7.890362868480123"/>
    <n v="7.695986207313754"/>
  </r>
  <r>
    <s v="LaRue TB #133"/>
    <x v="20"/>
    <s v="TB"/>
    <n v="11.890600635720283"/>
    <n v="9.128790487756248"/>
  </r>
  <r>
    <s v="LaRue TB #134"/>
    <x v="20"/>
    <s v="TB"/>
    <n v="9.134222222222222"/>
    <n v="9.185498810905061"/>
  </r>
  <r>
    <s v="LaRue TB #135"/>
    <x v="20"/>
    <s v="TB"/>
    <n v="9.081404628890661"/>
    <n v="9.141407768645774"/>
  </r>
  <r>
    <s v="LaRue TB #136"/>
    <x v="20"/>
    <s v="TB"/>
    <n v="9.171543436032358"/>
    <n v="9.356388738494855"/>
  </r>
  <r>
    <s v="Madison TB #108"/>
    <x v="21"/>
    <s v="TB"/>
    <n v="8.859027233375372"/>
    <n v="7.647738688835841"/>
  </r>
  <r>
    <s v="Madison TB #109"/>
    <x v="21"/>
    <s v="TB"/>
    <n v="11.734905689217694"/>
    <n v="8.248779319366905"/>
  </r>
  <r>
    <s v="Madison TB #110"/>
    <x v="21"/>
    <s v="TB"/>
    <n v="11.362416107382549"/>
    <n v="8.389220100457035"/>
  </r>
  <r>
    <s v="Madison TB #111"/>
    <x v="21"/>
    <s v="TB"/>
    <n v="7.626386139956078"/>
    <n v="7.588317437137771"/>
  </r>
  <r>
    <s v="Madison TB #112"/>
    <x v="21"/>
    <s v="TB"/>
    <m/>
    <n v="8.168095222693017"/>
  </r>
  <r>
    <s v="Madison TB #113"/>
    <x v="21"/>
    <s v="TB"/>
    <m/>
    <n v="7.896640551818103"/>
  </r>
  <r>
    <s v="Marion TB #104"/>
    <x v="22"/>
    <s v="TB"/>
    <n v="7.404842992380512"/>
    <n v="7.206127169915774"/>
  </r>
  <r>
    <s v="Martin TB #1001"/>
    <x v="23"/>
    <s v="TB"/>
    <n v="7.891490252486104"/>
    <n v="8.508914712814423"/>
  </r>
  <r>
    <s v="McCreary IC #12"/>
    <x v="24"/>
    <s v="IC"/>
    <n v="8.296514822848879"/>
    <n v="7.53052602047973"/>
  </r>
  <r>
    <s v="Meade TB #230"/>
    <x v="25"/>
    <s v="TB"/>
    <m/>
    <n v="8.85437381699691"/>
  </r>
  <r>
    <s v="Mercer IC #111"/>
    <x v="26"/>
    <s v="IC"/>
    <n v="9.06694248296886"/>
    <n v="7.382205606099672"/>
  </r>
  <r>
    <s v="Mercer IC #112"/>
    <x v="26"/>
    <s v="IC"/>
    <n v="9.426900584795321"/>
    <n v="6.993651683089833"/>
  </r>
  <r>
    <s v="Montgomery IC #2011"/>
    <x v="27"/>
    <s v="IC"/>
    <m/>
    <n v="7.410861007954992"/>
  </r>
  <r>
    <s v="Pike TB #396"/>
    <x v="28"/>
    <s v="TB"/>
    <n v="9.11602048280907"/>
    <n v="9.677682857820859"/>
  </r>
  <r>
    <s v="Pike TB #397"/>
    <x v="28"/>
    <s v="TB"/>
    <n v="10.580095100138555"/>
    <n v="10.33314351869282"/>
  </r>
  <r>
    <s v="Pike TB #398"/>
    <x v="28"/>
    <s v="TB"/>
    <n v="10.583200460141683"/>
    <n v="10.755174315655028"/>
  </r>
  <r>
    <s v="Pike TB #399"/>
    <x v="28"/>
    <s v="TB"/>
    <n v="8.281426784969927"/>
    <n v="8.597522582163766"/>
  </r>
  <r>
    <s v="Pike TB #400"/>
    <x v="28"/>
    <s v="TB"/>
    <n v="8.921434008772248"/>
    <n v="8.841616785200326"/>
  </r>
  <r>
    <s v="Pike TB #401"/>
    <x v="28"/>
    <s v="TB"/>
    <n v="9.115764753087511"/>
    <n v="9.28491543800637"/>
  </r>
  <r>
    <s v="Pike TB #407"/>
    <x v="28"/>
    <s v="TB"/>
    <n v="9.714679109615236"/>
    <n v="8.412919623781342"/>
  </r>
  <r>
    <s v="Pike TB #408"/>
    <x v="28"/>
    <s v="TB"/>
    <n v="13.76091081593928"/>
    <n v="9.684193862354443"/>
  </r>
  <r>
    <s v="Pike TB #409"/>
    <x v="28"/>
    <s v="TB"/>
    <n v="9.260119866378464"/>
    <n v="9.095697901083456"/>
  </r>
  <r>
    <s v="Pike TB #410"/>
    <x v="28"/>
    <s v="TB"/>
    <n v="8.54875882486905"/>
    <n v="9.563489580073847"/>
  </r>
  <r>
    <s v="Pike TB #411"/>
    <x v="28"/>
    <s v="TB"/>
    <n v="8.397902116614487"/>
    <n v="8.741288630465855"/>
  </r>
  <r>
    <s v="Pike TB #412"/>
    <x v="28"/>
    <s v="TB"/>
    <n v="9.929139570103212"/>
    <n v="10.029551916387376"/>
  </r>
  <r>
    <s v="Pike TB #413"/>
    <x v="28"/>
    <s v="TB"/>
    <n v="8.62954796030871"/>
    <n v="8.539501555812018"/>
  </r>
  <r>
    <s v="Pike TB #414"/>
    <x v="28"/>
    <s v="TB"/>
    <n v="9.484459524963645"/>
    <n v="9.094604622296579"/>
  </r>
  <r>
    <s v="Pike TB #415"/>
    <x v="28"/>
    <s v="TB"/>
    <n v="9.082559256886611"/>
    <n v="9.461863580206776"/>
  </r>
  <r>
    <s v="Pike TB #416"/>
    <x v="28"/>
    <s v="TB"/>
    <n v="9.060556464811784"/>
    <n v="9.068746027680545"/>
  </r>
  <r>
    <s v="Pike TB #417"/>
    <x v="28"/>
    <s v="TB"/>
    <n v="9.674712643678161"/>
    <n v="9.61685218470665"/>
  </r>
  <r>
    <s v="Pike TB #418"/>
    <x v="28"/>
    <s v="TB"/>
    <n v="9.578199052132701"/>
    <n v="9.790578243945813"/>
  </r>
  <r>
    <s v="Pike TB #419"/>
    <x v="28"/>
    <s v="TB"/>
    <n v="10.371563516918462"/>
    <n v="10.16001691742573"/>
  </r>
  <r>
    <s v="Pike TB #420"/>
    <x v="28"/>
    <s v="TB"/>
    <n v="9.016385261581968"/>
    <n v="8.643768226195004"/>
  </r>
  <r>
    <s v="Pike TB #421"/>
    <x v="28"/>
    <s v="TB"/>
    <n v="11.256429096252756"/>
    <n v="11.329464163145774"/>
  </r>
  <r>
    <s v="Pike TB #422"/>
    <x v="28"/>
    <s v="TB"/>
    <n v="8.320765557822993"/>
    <n v="8.136862441282325"/>
  </r>
  <r>
    <s v="Pike TB #424"/>
    <x v="28"/>
    <s v="TB"/>
    <n v="8.14423076923077"/>
    <n v="9.52159539298283"/>
  </r>
  <r>
    <s v="Pike TB #425"/>
    <x v="28"/>
    <s v="TB"/>
    <n v="7.933520228140558"/>
    <n v="7.825475948679073"/>
  </r>
  <r>
    <s v="Pike TB #426"/>
    <x v="28"/>
    <s v="TB"/>
    <n v="8.002493765586035"/>
    <n v="8.198257661166343"/>
  </r>
  <r>
    <s v="Pike TB #427"/>
    <x v="28"/>
    <s v="TB"/>
    <n v="9.471232876712328"/>
    <n v="9.346529836290081"/>
  </r>
  <r>
    <s v="Pike TB #428"/>
    <x v="28"/>
    <s v="TB"/>
    <n v="10.019071310116086"/>
    <n v="10.00710553814002"/>
  </r>
  <r>
    <s v="Pike TB #429"/>
    <x v="28"/>
    <s v="TB"/>
    <n v="8.614035087719298"/>
    <n v="8.75286832352558"/>
  </r>
  <r>
    <s v="Pike TB #430"/>
    <x v="28"/>
    <s v="TB"/>
    <n v="9.092413793103448"/>
    <n v="9.294256748413227"/>
  </r>
  <r>
    <s v="Pike TB #431"/>
    <x v="28"/>
    <s v="TB"/>
    <n v="8.342322621411807"/>
    <n v="8.254099320684002"/>
  </r>
  <r>
    <s v="Pike TB #432"/>
    <x v="28"/>
    <s v="TB"/>
    <n v="10.617571059431524"/>
    <n v="8.277729974968711"/>
  </r>
  <r>
    <s v="Pike TB #433"/>
    <x v="28"/>
    <s v="TB"/>
    <n v="8.71223203736004"/>
    <n v="9.137227742046585"/>
  </r>
  <r>
    <s v="Pike TB #434"/>
    <x v="28"/>
    <s v="TB"/>
    <n v="6.672706422018348"/>
    <n v="8.92572990005416"/>
  </r>
  <r>
    <s v="Pike TB #435"/>
    <x v="28"/>
    <s v="TB"/>
    <n v="9.092105263157896"/>
    <n v="9.131876144207832"/>
  </r>
  <r>
    <s v="Pike TB #436"/>
    <x v="28"/>
    <s v="TB"/>
    <n v="8.756634631596695"/>
    <n v="8.800261916534149"/>
  </r>
  <r>
    <s v="Pike TB #437"/>
    <x v="28"/>
    <s v="TB"/>
    <n v="10.480958120897201"/>
    <n v="10.345567497522678"/>
  </r>
  <r>
    <s v="Pike TB #438"/>
    <x v="28"/>
    <s v="TB"/>
    <n v="8.843546284224251"/>
    <n v="8.744087331247867"/>
  </r>
  <r>
    <s v="Simpson TB #910"/>
    <x v="29"/>
    <s v="TB"/>
    <n v="8.703989399460507"/>
    <n v="9.006514011545443"/>
  </r>
  <r>
    <s v="Todd TB #310"/>
    <x v="30"/>
    <s v="TB"/>
    <n v="11.407888767313388"/>
    <n v="9.320792673363202"/>
  </r>
  <r>
    <s v="Trigg TB #10"/>
    <x v="31"/>
    <s v="TB"/>
    <n v="8.922334164968483"/>
    <n v="9.35118672547784"/>
  </r>
  <r>
    <s v="Warren TB #1101"/>
    <x v="32"/>
    <s v="TB"/>
    <n v="8.269250097716233"/>
    <n v="7.554794927763954"/>
  </r>
  <r>
    <s v="Warren TB #1102"/>
    <x v="32"/>
    <s v="TB"/>
    <n v="8.658598179825606"/>
    <n v="7.928297984687142"/>
  </r>
  <r>
    <s v="Warren TB #1103"/>
    <x v="32"/>
    <s v="TB"/>
    <n v="7.4476914492955775"/>
    <n v="7.609729716950464"/>
  </r>
  <r>
    <s v="Warren TB #1104"/>
    <x v="32"/>
    <s v="TB"/>
    <n v="8.142126841119603"/>
    <n v="7.614092432078083"/>
  </r>
  <r>
    <s v="Whitley TB #105"/>
    <x v="33"/>
    <s v="TB"/>
    <n v="10.213031603589544"/>
    <n v="10.713416430187864"/>
  </r>
  <r>
    <s v="Williamstown IndependentTB #30"/>
    <x v="34"/>
    <s v="TB"/>
    <n v="7.772377805909778"/>
    <n v="8.007360378779726"/>
  </r>
  <r>
    <s v="Williamstown IndependentTB #32"/>
    <x v="34"/>
    <s v="TB"/>
    <n v="8.67363284846253"/>
    <n v="7.918900032883919"/>
  </r>
</pivotCacheRecords>
</file>

<file path=xl/pivotCache/pivotCacheRecords2.xml><?xml version="1.0" encoding="utf-8"?>
<pivotCacheRecords xmlns="http://schemas.openxmlformats.org/spreadsheetml/2006/main" xmlns:r="http://schemas.openxmlformats.org/officeDocument/2006/relationships" count="155">
  <r>
    <x v="0"/>
    <x v="0"/>
    <x v="0"/>
    <x v="0"/>
  </r>
  <r>
    <x v="1"/>
    <x v="0"/>
    <x v="1"/>
    <x v="0"/>
  </r>
  <r>
    <x v="2"/>
    <x v="0"/>
    <x v="2"/>
    <x v="0"/>
  </r>
  <r>
    <x v="3"/>
    <x v="0"/>
    <x v="3"/>
    <x v="0"/>
  </r>
  <r>
    <x v="4"/>
    <x v="0"/>
    <x v="4"/>
    <x v="0"/>
  </r>
  <r>
    <x v="5"/>
    <x v="0"/>
    <x v="5"/>
    <x v="0"/>
  </r>
  <r>
    <x v="6"/>
    <x v="0"/>
    <x v="6"/>
    <x v="0"/>
  </r>
  <r>
    <x v="7"/>
    <x v="0"/>
    <x v="7"/>
    <x v="0"/>
  </r>
  <r>
    <x v="8"/>
    <x v="0"/>
    <x v="8"/>
    <x v="0"/>
  </r>
  <r>
    <x v="9"/>
    <x v="0"/>
    <x v="9"/>
    <x v="0"/>
  </r>
  <r>
    <x v="10"/>
    <x v="0"/>
    <x v="10"/>
    <x v="0"/>
  </r>
  <r>
    <x v="11"/>
    <x v="0"/>
    <x v="11"/>
    <x v="0"/>
  </r>
  <r>
    <x v="12"/>
    <x v="0"/>
    <x v="12"/>
    <x v="0"/>
  </r>
  <r>
    <x v="13"/>
    <x v="0"/>
    <x v="13"/>
    <x v="0"/>
  </r>
  <r>
    <x v="14"/>
    <x v="0"/>
    <x v="14"/>
    <x v="0"/>
  </r>
  <r>
    <x v="15"/>
    <x v="0"/>
    <x v="15"/>
    <x v="0"/>
  </r>
  <r>
    <x v="16"/>
    <x v="0"/>
    <x v="16"/>
    <x v="0"/>
  </r>
  <r>
    <x v="17"/>
    <x v="0"/>
    <x v="17"/>
    <x v="0"/>
  </r>
  <r>
    <x v="18"/>
    <x v="0"/>
    <x v="18"/>
    <x v="0"/>
  </r>
  <r>
    <x v="19"/>
    <x v="0"/>
    <x v="19"/>
    <x v="0"/>
  </r>
  <r>
    <x v="20"/>
    <x v="0"/>
    <x v="20"/>
    <x v="0"/>
  </r>
  <r>
    <x v="21"/>
    <x v="0"/>
    <x v="21"/>
    <x v="0"/>
  </r>
  <r>
    <x v="22"/>
    <x v="0"/>
    <x v="22"/>
    <x v="0"/>
  </r>
  <r>
    <x v="23"/>
    <x v="0"/>
    <x v="23"/>
    <x v="0"/>
  </r>
  <r>
    <x v="24"/>
    <x v="0"/>
    <x v="24"/>
    <x v="0"/>
  </r>
  <r>
    <x v="25"/>
    <x v="0"/>
    <x v="25"/>
    <x v="0"/>
  </r>
  <r>
    <x v="26"/>
    <x v="0"/>
    <x v="26"/>
    <x v="0"/>
  </r>
  <r>
    <x v="27"/>
    <x v="0"/>
    <x v="27"/>
    <x v="0"/>
  </r>
  <r>
    <x v="28"/>
    <x v="0"/>
    <x v="28"/>
    <x v="0"/>
  </r>
  <r>
    <x v="29"/>
    <x v="0"/>
    <x v="29"/>
    <x v="0"/>
  </r>
  <r>
    <x v="30"/>
    <x v="0"/>
    <x v="30"/>
    <x v="0"/>
  </r>
  <r>
    <x v="31"/>
    <x v="0"/>
    <x v="31"/>
    <x v="0"/>
  </r>
  <r>
    <x v="32"/>
    <x v="0"/>
    <x v="32"/>
    <x v="0"/>
  </r>
  <r>
    <x v="33"/>
    <x v="0"/>
    <x v="33"/>
    <x v="0"/>
  </r>
  <r>
    <x v="34"/>
    <x v="1"/>
    <x v="34"/>
    <x v="1"/>
  </r>
  <r>
    <x v="35"/>
    <x v="2"/>
    <x v="35"/>
    <x v="2"/>
  </r>
  <r>
    <x v="36"/>
    <x v="3"/>
    <x v="36"/>
    <x v="3"/>
  </r>
  <r>
    <x v="37"/>
    <x v="4"/>
    <x v="37"/>
    <x v="4"/>
  </r>
  <r>
    <x v="38"/>
    <x v="5"/>
    <x v="38"/>
    <x v="5"/>
  </r>
  <r>
    <x v="39"/>
    <x v="6"/>
    <x v="39"/>
    <x v="6"/>
  </r>
  <r>
    <x v="40"/>
    <x v="7"/>
    <x v="40"/>
    <x v="7"/>
  </r>
  <r>
    <x v="41"/>
    <x v="8"/>
    <x v="41"/>
    <x v="8"/>
  </r>
  <r>
    <x v="42"/>
    <x v="9"/>
    <x v="42"/>
    <x v="9"/>
  </r>
  <r>
    <x v="43"/>
    <x v="10"/>
    <x v="43"/>
    <x v="10"/>
  </r>
  <r>
    <x v="44"/>
    <x v="11"/>
    <x v="44"/>
    <x v="11"/>
  </r>
  <r>
    <x v="45"/>
    <x v="12"/>
    <x v="45"/>
    <x v="12"/>
  </r>
  <r>
    <x v="46"/>
    <x v="13"/>
    <x v="46"/>
    <x v="13"/>
  </r>
  <r>
    <x v="47"/>
    <x v="14"/>
    <x v="47"/>
    <x v="14"/>
  </r>
  <r>
    <x v="48"/>
    <x v="15"/>
    <x v="48"/>
    <x v="15"/>
  </r>
  <r>
    <x v="49"/>
    <x v="16"/>
    <x v="49"/>
    <x v="16"/>
  </r>
  <r>
    <x v="50"/>
    <x v="17"/>
    <x v="50"/>
    <x v="17"/>
  </r>
  <r>
    <x v="51"/>
    <x v="18"/>
    <x v="51"/>
    <x v="18"/>
  </r>
  <r>
    <x v="52"/>
    <x v="19"/>
    <x v="52"/>
    <x v="19"/>
  </r>
  <r>
    <x v="53"/>
    <x v="20"/>
    <x v="53"/>
    <x v="20"/>
  </r>
  <r>
    <x v="54"/>
    <x v="21"/>
    <x v="54"/>
    <x v="21"/>
  </r>
  <r>
    <x v="55"/>
    <x v="22"/>
    <x v="55"/>
    <x v="22"/>
  </r>
  <r>
    <x v="56"/>
    <x v="23"/>
    <x v="56"/>
    <x v="23"/>
  </r>
  <r>
    <x v="57"/>
    <x v="24"/>
    <x v="57"/>
    <x v="24"/>
  </r>
  <r>
    <x v="58"/>
    <x v="25"/>
    <x v="58"/>
    <x v="25"/>
  </r>
  <r>
    <x v="59"/>
    <x v="26"/>
    <x v="59"/>
    <x v="26"/>
  </r>
  <r>
    <x v="60"/>
    <x v="27"/>
    <x v="60"/>
    <x v="27"/>
  </r>
  <r>
    <x v="61"/>
    <x v="28"/>
    <x v="61"/>
    <x v="28"/>
  </r>
  <r>
    <x v="62"/>
    <x v="29"/>
    <x v="62"/>
    <x v="29"/>
  </r>
  <r>
    <x v="63"/>
    <x v="30"/>
    <x v="63"/>
    <x v="30"/>
  </r>
  <r>
    <x v="64"/>
    <x v="31"/>
    <x v="64"/>
    <x v="31"/>
  </r>
  <r>
    <x v="65"/>
    <x v="32"/>
    <x v="65"/>
    <x v="32"/>
  </r>
  <r>
    <x v="66"/>
    <x v="33"/>
    <x v="66"/>
    <x v="33"/>
  </r>
  <r>
    <x v="67"/>
    <x v="34"/>
    <x v="67"/>
    <x v="34"/>
  </r>
  <r>
    <x v="68"/>
    <x v="35"/>
    <x v="68"/>
    <x v="35"/>
  </r>
  <r>
    <x v="69"/>
    <x v="36"/>
    <x v="69"/>
    <x v="36"/>
  </r>
  <r>
    <x v="70"/>
    <x v="37"/>
    <x v="70"/>
    <x v="37"/>
  </r>
  <r>
    <x v="71"/>
    <x v="38"/>
    <x v="71"/>
    <x v="38"/>
  </r>
  <r>
    <x v="72"/>
    <x v="39"/>
    <x v="72"/>
    <x v="39"/>
  </r>
  <r>
    <x v="73"/>
    <x v="40"/>
    <x v="73"/>
    <x v="40"/>
  </r>
  <r>
    <x v="74"/>
    <x v="41"/>
    <x v="74"/>
    <x v="41"/>
  </r>
  <r>
    <x v="75"/>
    <x v="42"/>
    <x v="75"/>
    <x v="42"/>
  </r>
  <r>
    <x v="76"/>
    <x v="43"/>
    <x v="76"/>
    <x v="43"/>
  </r>
  <r>
    <x v="77"/>
    <x v="44"/>
    <x v="77"/>
    <x v="44"/>
  </r>
  <r>
    <x v="78"/>
    <x v="45"/>
    <x v="78"/>
    <x v="45"/>
  </r>
  <r>
    <x v="79"/>
    <x v="46"/>
    <x v="79"/>
    <x v="46"/>
  </r>
  <r>
    <x v="80"/>
    <x v="47"/>
    <x v="80"/>
    <x v="47"/>
  </r>
  <r>
    <x v="81"/>
    <x v="48"/>
    <x v="81"/>
    <x v="48"/>
  </r>
  <r>
    <x v="82"/>
    <x v="49"/>
    <x v="82"/>
    <x v="49"/>
  </r>
  <r>
    <x v="83"/>
    <x v="50"/>
    <x v="83"/>
    <x v="50"/>
  </r>
  <r>
    <x v="84"/>
    <x v="51"/>
    <x v="84"/>
    <x v="51"/>
  </r>
  <r>
    <x v="85"/>
    <x v="52"/>
    <x v="85"/>
    <x v="52"/>
  </r>
  <r>
    <x v="86"/>
    <x v="53"/>
    <x v="86"/>
    <x v="53"/>
  </r>
  <r>
    <x v="87"/>
    <x v="54"/>
    <x v="87"/>
    <x v="54"/>
  </r>
  <r>
    <x v="88"/>
    <x v="55"/>
    <x v="88"/>
    <x v="55"/>
  </r>
  <r>
    <x v="89"/>
    <x v="56"/>
    <x v="89"/>
    <x v="56"/>
  </r>
  <r>
    <x v="90"/>
    <x v="57"/>
    <x v="90"/>
    <x v="57"/>
  </r>
  <r>
    <x v="91"/>
    <x v="58"/>
    <x v="91"/>
    <x v="58"/>
  </r>
  <r>
    <x v="92"/>
    <x v="59"/>
    <x v="92"/>
    <x v="59"/>
  </r>
  <r>
    <x v="93"/>
    <x v="60"/>
    <x v="93"/>
    <x v="60"/>
  </r>
  <r>
    <x v="94"/>
    <x v="61"/>
    <x v="94"/>
    <x v="61"/>
  </r>
  <r>
    <x v="95"/>
    <x v="62"/>
    <x v="95"/>
    <x v="62"/>
  </r>
  <r>
    <x v="96"/>
    <x v="63"/>
    <x v="96"/>
    <x v="63"/>
  </r>
  <r>
    <x v="97"/>
    <x v="64"/>
    <x v="97"/>
    <x v="64"/>
  </r>
  <r>
    <x v="98"/>
    <x v="65"/>
    <x v="98"/>
    <x v="65"/>
  </r>
  <r>
    <x v="99"/>
    <x v="66"/>
    <x v="99"/>
    <x v="66"/>
  </r>
  <r>
    <x v="100"/>
    <x v="67"/>
    <x v="100"/>
    <x v="67"/>
  </r>
  <r>
    <x v="101"/>
    <x v="68"/>
    <x v="101"/>
    <x v="68"/>
  </r>
  <r>
    <x v="102"/>
    <x v="69"/>
    <x v="102"/>
    <x v="69"/>
  </r>
  <r>
    <x v="103"/>
    <x v="70"/>
    <x v="103"/>
    <x v="70"/>
  </r>
  <r>
    <x v="104"/>
    <x v="71"/>
    <x v="104"/>
    <x v="71"/>
  </r>
  <r>
    <x v="105"/>
    <x v="72"/>
    <x v="105"/>
    <x v="72"/>
  </r>
  <r>
    <x v="106"/>
    <x v="73"/>
    <x v="106"/>
    <x v="73"/>
  </r>
  <r>
    <x v="107"/>
    <x v="74"/>
    <x v="107"/>
    <x v="74"/>
  </r>
  <r>
    <x v="108"/>
    <x v="75"/>
    <x v="108"/>
    <x v="75"/>
  </r>
  <r>
    <x v="109"/>
    <x v="76"/>
    <x v="109"/>
    <x v="76"/>
  </r>
  <r>
    <x v="110"/>
    <x v="77"/>
    <x v="110"/>
    <x v="77"/>
  </r>
  <r>
    <x v="111"/>
    <x v="78"/>
    <x v="111"/>
    <x v="78"/>
  </r>
  <r>
    <x v="112"/>
    <x v="79"/>
    <x v="112"/>
    <x v="79"/>
  </r>
  <r>
    <x v="113"/>
    <x v="80"/>
    <x v="113"/>
    <x v="80"/>
  </r>
  <r>
    <x v="114"/>
    <x v="81"/>
    <x v="114"/>
    <x v="81"/>
  </r>
  <r>
    <x v="115"/>
    <x v="82"/>
    <x v="115"/>
    <x v="82"/>
  </r>
  <r>
    <x v="116"/>
    <x v="83"/>
    <x v="116"/>
    <x v="83"/>
  </r>
  <r>
    <x v="117"/>
    <x v="84"/>
    <x v="117"/>
    <x v="84"/>
  </r>
  <r>
    <x v="118"/>
    <x v="85"/>
    <x v="118"/>
    <x v="85"/>
  </r>
  <r>
    <x v="119"/>
    <x v="86"/>
    <x v="119"/>
    <x v="86"/>
  </r>
  <r>
    <x v="120"/>
    <x v="87"/>
    <x v="120"/>
    <x v="87"/>
  </r>
  <r>
    <x v="121"/>
    <x v="88"/>
    <x v="121"/>
    <x v="88"/>
  </r>
  <r>
    <x v="122"/>
    <x v="89"/>
    <x v="122"/>
    <x v="89"/>
  </r>
  <r>
    <x v="123"/>
    <x v="90"/>
    <x v="123"/>
    <x v="90"/>
  </r>
  <r>
    <x v="124"/>
    <x v="91"/>
    <x v="124"/>
    <x v="91"/>
  </r>
  <r>
    <x v="125"/>
    <x v="92"/>
    <x v="125"/>
    <x v="92"/>
  </r>
  <r>
    <x v="126"/>
    <x v="93"/>
    <x v="126"/>
    <x v="93"/>
  </r>
  <r>
    <x v="127"/>
    <x v="94"/>
    <x v="127"/>
    <x v="94"/>
  </r>
  <r>
    <x v="128"/>
    <x v="95"/>
    <x v="128"/>
    <x v="95"/>
  </r>
  <r>
    <x v="129"/>
    <x v="96"/>
    <x v="129"/>
    <x v="96"/>
  </r>
  <r>
    <x v="130"/>
    <x v="97"/>
    <x v="130"/>
    <x v="97"/>
  </r>
  <r>
    <x v="131"/>
    <x v="98"/>
    <x v="131"/>
    <x v="98"/>
  </r>
  <r>
    <x v="132"/>
    <x v="99"/>
    <x v="132"/>
    <x v="99"/>
  </r>
  <r>
    <x v="133"/>
    <x v="100"/>
    <x v="133"/>
    <x v="100"/>
  </r>
  <r>
    <x v="134"/>
    <x v="101"/>
    <x v="134"/>
    <x v="101"/>
  </r>
  <r>
    <x v="135"/>
    <x v="102"/>
    <x v="135"/>
    <x v="102"/>
  </r>
  <r>
    <x v="136"/>
    <x v="103"/>
    <x v="136"/>
    <x v="103"/>
  </r>
  <r>
    <x v="137"/>
    <x v="104"/>
    <x v="137"/>
    <x v="104"/>
  </r>
  <r>
    <x v="138"/>
    <x v="105"/>
    <x v="138"/>
    <x v="105"/>
  </r>
  <r>
    <x v="139"/>
    <x v="106"/>
    <x v="139"/>
    <x v="106"/>
  </r>
  <r>
    <x v="140"/>
    <x v="107"/>
    <x v="140"/>
    <x v="107"/>
  </r>
  <r>
    <x v="141"/>
    <x v="108"/>
    <x v="141"/>
    <x v="108"/>
  </r>
  <r>
    <x v="142"/>
    <x v="109"/>
    <x v="142"/>
    <x v="109"/>
  </r>
  <r>
    <x v="143"/>
    <x v="110"/>
    <x v="143"/>
    <x v="110"/>
  </r>
  <r>
    <x v="144"/>
    <x v="111"/>
    <x v="144"/>
    <x v="111"/>
  </r>
  <r>
    <x v="145"/>
    <x v="112"/>
    <x v="145"/>
    <x v="112"/>
  </r>
  <r>
    <x v="146"/>
    <x v="113"/>
    <x v="146"/>
    <x v="113"/>
  </r>
  <r>
    <x v="147"/>
    <x v="114"/>
    <x v="147"/>
    <x v="114"/>
  </r>
  <r>
    <x v="148"/>
    <x v="115"/>
    <x v="148"/>
    <x v="115"/>
  </r>
  <r>
    <x v="149"/>
    <x v="116"/>
    <x v="149"/>
    <x v="116"/>
  </r>
  <r>
    <x v="150"/>
    <x v="117"/>
    <x v="150"/>
    <x v="117"/>
  </r>
  <r>
    <x v="151"/>
    <x v="118"/>
    <x v="151"/>
    <x v="118"/>
  </r>
  <r>
    <x v="152"/>
    <x v="119"/>
    <x v="152"/>
    <x v="119"/>
  </r>
  <r>
    <x v="153"/>
    <x v="120"/>
    <x v="153"/>
    <x v="120"/>
  </r>
  <r>
    <x v="154"/>
    <x v="121"/>
    <x v="154"/>
    <x v="121"/>
  </r>
</pivotCacheRecords>
</file>

<file path=xl/pivotCache/pivotCacheRecords3.xml><?xml version="1.0" encoding="utf-8"?>
<pivotCacheRecords xmlns="http://schemas.openxmlformats.org/spreadsheetml/2006/main" xmlns:r="http://schemas.openxmlformats.org/officeDocument/2006/relationships" count="155">
  <r>
    <x v="0"/>
    <x v="0"/>
    <n v="369.69841269841254"/>
    <n v="0"/>
    <n v="8.10690457719162"/>
    <m/>
  </r>
  <r>
    <x v="1"/>
    <x v="0"/>
    <n v="146.88888888888914"/>
    <n v="0"/>
    <n v="7.2198807157057665"/>
    <m/>
  </r>
  <r>
    <x v="2"/>
    <x v="0"/>
    <n v="531.2769230769229"/>
    <n v="0"/>
    <n v="10.657496809612097"/>
    <m/>
  </r>
  <r>
    <x v="3"/>
    <x v="0"/>
    <n v="248.08692307692297"/>
    <n v="0"/>
    <n v="8.723583513740847"/>
    <m/>
  </r>
  <r>
    <x v="4"/>
    <x v="0"/>
    <n v="607.6584615384616"/>
    <n v="0"/>
    <n v="10.191935242653107"/>
    <m/>
  </r>
  <r>
    <x v="5"/>
    <x v="0"/>
    <n v="374.45384615384614"/>
    <n v="0"/>
    <n v="9.143586401650918"/>
    <m/>
  </r>
  <r>
    <x v="6"/>
    <x v="0"/>
    <n v="246.4920634920636"/>
    <n v="0"/>
    <n v="7.637553832902671"/>
    <m/>
  </r>
  <r>
    <x v="7"/>
    <x v="0"/>
    <n v="150.28571428571422"/>
    <n v="0"/>
    <n v="7.444860943168077"/>
    <m/>
  </r>
  <r>
    <x v="8"/>
    <x v="0"/>
    <n v="219.5238095238094"/>
    <n v="0"/>
    <n v="7.5538531278331815"/>
    <m/>
  </r>
  <r>
    <x v="9"/>
    <x v="0"/>
    <n v="317.8730158730159"/>
    <n v="0"/>
    <n v="7.555548589341693"/>
    <m/>
  </r>
  <r>
    <x v="10"/>
    <x v="0"/>
    <n v="322.0158730158728"/>
    <n v="0"/>
    <n v="7.945336577453364"/>
    <m/>
  </r>
  <r>
    <x v="11"/>
    <x v="0"/>
    <n v="168.11666666666662"/>
    <n v="0"/>
    <n v="8.718392510560566"/>
    <m/>
  </r>
  <r>
    <x v="12"/>
    <x v="0"/>
    <n v="491.33465661641503"/>
    <n v="0"/>
    <n v="8.430939736393913"/>
    <m/>
  </r>
  <r>
    <x v="13"/>
    <x v="0"/>
    <n v="403.0209547738691"/>
    <n v="0"/>
    <n v="8.156966650608542"/>
    <m/>
  </r>
  <r>
    <x v="14"/>
    <x v="0"/>
    <n v="403.1827638190955"/>
    <n v="0"/>
    <n v="8.206220909166921"/>
    <m/>
  </r>
  <r>
    <x v="15"/>
    <x v="0"/>
    <n v="437.0745058626467"/>
    <n v="0"/>
    <n v="8.419711592624582"/>
    <m/>
  </r>
  <r>
    <x v="16"/>
    <x v="0"/>
    <n v="384.0380904522614"/>
    <n v="0"/>
    <n v="8.296251953164635"/>
    <m/>
  </r>
  <r>
    <x v="17"/>
    <x v="0"/>
    <n v="574.6473534338359"/>
    <n v="0"/>
    <n v="8.921117601011622"/>
    <m/>
  </r>
  <r>
    <x v="18"/>
    <x v="0"/>
    <n v="668.6898324958124"/>
    <n v="0"/>
    <n v="8.945587763955247"/>
    <m/>
  </r>
  <r>
    <x v="19"/>
    <x v="0"/>
    <n v="446.80092127303215"/>
    <n v="0"/>
    <n v="8.042492521658057"/>
    <m/>
  </r>
  <r>
    <x v="20"/>
    <x v="0"/>
    <n v="512.3999497487439"/>
    <n v="0"/>
    <n v="8.552351446492036"/>
    <m/>
  </r>
  <r>
    <x v="21"/>
    <x v="0"/>
    <n v="542.4223283082079"/>
    <n v="0"/>
    <n v="8.818801629263401"/>
    <m/>
  </r>
  <r>
    <x v="22"/>
    <x v="0"/>
    <n v="365.5408542713569"/>
    <n v="0"/>
    <n v="8.358580607029104"/>
    <m/>
  </r>
  <r>
    <x v="23"/>
    <x v="0"/>
    <n v="734.9072194304858"/>
    <n v="0"/>
    <n v="9.469083716812747"/>
    <m/>
  </r>
  <r>
    <x v="24"/>
    <x v="0"/>
    <n v="-147.0155108877725"/>
    <n v="0"/>
    <n v="5.33701625582368"/>
    <m/>
  </r>
  <r>
    <x v="25"/>
    <x v="0"/>
    <n v="-151.9434505862647"/>
    <n v="0"/>
    <n v="5.145301476471015"/>
    <m/>
  </r>
  <r>
    <x v="26"/>
    <x v="0"/>
    <n v="340.77095477386945"/>
    <n v="0"/>
    <n v="8.817628285882254"/>
    <m/>
  </r>
  <r>
    <x v="27"/>
    <x v="0"/>
    <n v="433.7418927973199"/>
    <n v="0"/>
    <n v="8.406041562791046"/>
    <m/>
  </r>
  <r>
    <x v="28"/>
    <x v="0"/>
    <n v="706.6888442211057"/>
    <n v="0"/>
    <n v="9.976279105101227"/>
    <m/>
  </r>
  <r>
    <x v="29"/>
    <x v="0"/>
    <n v="331.8195309882749"/>
    <n v="0"/>
    <n v="7.89248073601056"/>
    <m/>
  </r>
  <r>
    <x v="30"/>
    <x v="0"/>
    <n v="356.55610169491524"/>
    <n v="0"/>
    <n v="8.168095222693017"/>
    <m/>
  </r>
  <r>
    <x v="31"/>
    <x v="0"/>
    <n v="317.91932203389797"/>
    <n v="0"/>
    <n v="7.896640551818103"/>
    <m/>
  </r>
  <r>
    <x v="32"/>
    <x v="0"/>
    <n v="338.45047619047637"/>
    <n v="0"/>
    <n v="8.85437381699691"/>
    <m/>
  </r>
  <r>
    <x v="33"/>
    <x v="0"/>
    <n v="-24.5473333333332"/>
    <n v="0"/>
    <n v="7.410861007954992"/>
    <m/>
  </r>
  <r>
    <x v="34"/>
    <x v="1"/>
    <n v="-33.263529411764694"/>
    <n v="5.9971721456345195"/>
    <n v="8.67363284846253"/>
    <n v="7.918900032883919"/>
  </r>
  <r>
    <x v="35"/>
    <x v="2"/>
    <n v="0.8608333333334031"/>
    <n v="0.9563361230873243"/>
    <n v="7.404842992380512"/>
    <n v="7.206127169915774"/>
  </r>
  <r>
    <x v="36"/>
    <x v="3"/>
    <n v="68.16349206349173"/>
    <n v="0.8388207033742454"/>
    <n v="8.138716356107661"/>
    <n v="6.5428353313729914"/>
  </r>
  <r>
    <x v="37"/>
    <x v="4"/>
    <n v="-35.08478260869572"/>
    <n v="0.8021841982693105"/>
    <n v="6.344539760348584"/>
    <n v="6.611614747751504"/>
  </r>
  <r>
    <x v="38"/>
    <x v="5"/>
    <n v="384.5929983249582"/>
    <n v="0.7436715421748761"/>
    <n v="9.920818980156227"/>
    <n v="7.171890867594251"/>
  </r>
  <r>
    <x v="39"/>
    <x v="6"/>
    <n v="97.17750000000012"/>
    <n v="0.7404908482316089"/>
    <n v="8.177605862588171"/>
    <n v="7.29216336015837"/>
  </r>
  <r>
    <x v="40"/>
    <x v="7"/>
    <n v="406.16604690117265"/>
    <n v="0.673521924796325"/>
    <n v="10.739205815118279"/>
    <n v="7.9563942295876995"/>
  </r>
  <r>
    <x v="41"/>
    <x v="8"/>
    <n v="84.39682539682553"/>
    <n v="0.6141176197363918"/>
    <n v="7.793427484473733"/>
    <n v="7.508409090909092"/>
  </r>
  <r>
    <x v="42"/>
    <x v="9"/>
    <n v="41.42152542372878"/>
    <n v="0.5852082555416007"/>
    <n v="6.71400939486046"/>
    <n v="6.149051739072834"/>
  </r>
  <r>
    <x v="43"/>
    <x v="10"/>
    <n v="697.4715577889451"/>
    <n v="0.5680103331292989"/>
    <n v="10.413937298294146"/>
    <n v="8.495354309696515"/>
  </r>
  <r>
    <x v="44"/>
    <x v="11"/>
    <n v="575.3949999999998"/>
    <n v="0.5606324585528135"/>
    <n v="11.890600635720283"/>
    <n v="9.128790487756248"/>
  </r>
  <r>
    <x v="45"/>
    <x v="12"/>
    <n v="218.65644736842114"/>
    <n v="0.5413733362495611"/>
    <n v="8.431236565681147"/>
    <n v="7.3912571755469205"/>
  </r>
  <r>
    <x v="46"/>
    <x v="13"/>
    <n v="779.5686767169177"/>
    <n v="0.5377232719294277"/>
    <n v="10.795746394213486"/>
    <n v="8.736136701337296"/>
  </r>
  <r>
    <x v="47"/>
    <x v="14"/>
    <n v="397.41454545454553"/>
    <n v="0.5349898946920538"/>
    <n v="9.426900584795321"/>
    <n v="6.993651683089833"/>
  </r>
  <r>
    <x v="48"/>
    <x v="15"/>
    <n v="728.9804020100505"/>
    <n v="0.4621689576095619"/>
    <n v="9.642258417328875"/>
    <n v="7.965329420934391"/>
  </r>
  <r>
    <x v="49"/>
    <x v="16"/>
    <n v="663.560737018425"/>
    <n v="0.4604908002380545"/>
    <n v="10.160540117908242"/>
    <n v="8.304498738891636"/>
  </r>
  <r>
    <x v="50"/>
    <x v="17"/>
    <n v="376.6926800670019"/>
    <n v="0.45448415586882884"/>
    <n v="8.935206830327923"/>
    <n v="7.2702846470965765"/>
  </r>
  <r>
    <x v="51"/>
    <x v="18"/>
    <n v="320.176750418761"/>
    <n v="0.4442020600101953"/>
    <n v="10.491408437742397"/>
    <n v="7.26341146538191"/>
  </r>
  <r>
    <x v="52"/>
    <x v="19"/>
    <n v="606.9216750418766"/>
    <n v="0.3822894672915914"/>
    <n v="8.996238952891469"/>
    <n v="7.955295110351328"/>
  </r>
  <r>
    <x v="53"/>
    <x v="20"/>
    <n v="516.6771356783918"/>
    <n v="0.3776795979381226"/>
    <n v="10.425927091293206"/>
    <n v="7.844259456174996"/>
  </r>
  <r>
    <x v="54"/>
    <x v="21"/>
    <n v="710.8476549413735"/>
    <n v="0.3769301628055616"/>
    <n v="10.293461218634352"/>
    <n v="8.44399102224036"/>
  </r>
  <r>
    <x v="55"/>
    <x v="22"/>
    <n v="763.3410385259633"/>
    <n v="0.33626509209380007"/>
    <n v="11.152759745161388"/>
    <n v="8.343266326424331"/>
  </r>
  <r>
    <x v="56"/>
    <x v="23"/>
    <n v="386.86634920634935"/>
    <n v="0.3259562346596606"/>
    <n v="8.921434008772248"/>
    <n v="8.841616785200326"/>
  </r>
  <r>
    <x v="57"/>
    <x v="24"/>
    <n v="110.96269841269861"/>
    <n v="0.29707524014362724"/>
    <n v="7.390984784492688"/>
    <n v="7.034890932982918"/>
  </r>
  <r>
    <x v="58"/>
    <x v="25"/>
    <n v="1373.0563819095478"/>
    <n v="0.29076669068372474"/>
    <n v="11.40319191444353"/>
    <n v="9.814418774798096"/>
  </r>
  <r>
    <x v="59"/>
    <x v="26"/>
    <n v="591.3281249999995"/>
    <n v="0.28733323089160495"/>
    <n v="8.835699313368895"/>
    <n v="8.727848685222204"/>
  </r>
  <r>
    <x v="60"/>
    <x v="27"/>
    <n v="178.08156250000002"/>
    <n v="0.28654649345966626"/>
    <n v="8.235605042113367"/>
    <n v="7.600187443398413"/>
  </r>
  <r>
    <x v="61"/>
    <x v="28"/>
    <n v="706.7767504187602"/>
    <n v="0.2724854158959181"/>
    <n v="11.478795247095922"/>
    <n v="8.338831375895444"/>
  </r>
  <r>
    <x v="62"/>
    <x v="29"/>
    <n v="554.9715873015875"/>
    <n v="0.26731987122275236"/>
    <n v="9.115764753087511"/>
    <n v="9.28491543800637"/>
  </r>
  <r>
    <x v="63"/>
    <x v="30"/>
    <n v="458.0855555555555"/>
    <n v="0.26601922734555816"/>
    <n v="13.76091081593928"/>
    <n v="9.684193862354443"/>
  </r>
  <r>
    <x v="64"/>
    <x v="31"/>
    <n v="700.5206896551724"/>
    <n v="0.2586817554504779"/>
    <n v="8.88939557063701"/>
    <n v="9.294920648574255"/>
  </r>
  <r>
    <x v="65"/>
    <x v="32"/>
    <n v="730.839523809524"/>
    <n v="0.2173480473090545"/>
    <n v="10.583200460141683"/>
    <n v="10.755174315655028"/>
  </r>
  <r>
    <x v="66"/>
    <x v="33"/>
    <n v="-126.8791954022987"/>
    <n v="0.16465192095799794"/>
    <n v="6.409122429874136"/>
    <n v="7.604987748866646"/>
  </r>
  <r>
    <x v="67"/>
    <x v="34"/>
    <n v="647.7029145728645"/>
    <n v="0.14045552505230388"/>
    <n v="12.009505014297797"/>
    <n v="8.447311772846087"/>
  </r>
  <r>
    <x v="68"/>
    <x v="35"/>
    <n v="668.4834003350084"/>
    <n v="0.09492371620029814"/>
    <n v="9.196171968743597"/>
    <n v="8.124267893097548"/>
  </r>
  <r>
    <x v="69"/>
    <x v="36"/>
    <n v="240.7933333333334"/>
    <n v="0.09210724759111849"/>
    <n v="10.617571059431524"/>
    <n v="8.277729974968711"/>
  </r>
  <r>
    <x v="70"/>
    <x v="37"/>
    <n v="273.1434920634921"/>
    <n v="0.036290241285301554"/>
    <n v="9.714679109615236"/>
    <n v="8.412919623781342"/>
  </r>
  <r>
    <x v="71"/>
    <x v="38"/>
    <n v="-26.930000000000064"/>
    <n v="0.028643567927689434"/>
    <n v="7.772377805909778"/>
    <n v="8.007360378779726"/>
  </r>
  <r>
    <x v="72"/>
    <x v="39"/>
    <n v="343.8868749999999"/>
    <n v="0.017737070754587022"/>
    <n v="8.504894408537503"/>
    <n v="8.120025633811622"/>
  </r>
  <r>
    <x v="73"/>
    <x v="40"/>
    <n v="648.179491525424"/>
    <n v="-0.0018198669639795636"/>
    <n v="11.734905689217694"/>
    <n v="8.248779319366905"/>
  </r>
  <r>
    <x v="74"/>
    <x v="41"/>
    <n v="587.4273015873018"/>
    <n v="-0.011967924747575178"/>
    <n v="9.11602048280907"/>
    <n v="9.677682857820859"/>
  </r>
  <r>
    <x v="75"/>
    <x v="42"/>
    <n v="45.52466666666692"/>
    <n v="-0.025130229835024585"/>
    <n v="7.94811974436596"/>
    <n v="7.685185084745763"/>
  </r>
  <r>
    <x v="76"/>
    <x v="43"/>
    <n v="1360.3088888888888"/>
    <n v="-0.05086668231327516"/>
    <n v="10.580095100138555"/>
    <n v="10.33314351869282"/>
  </r>
  <r>
    <x v="77"/>
    <x v="44"/>
    <n v="49.91230769230765"/>
    <n v="-0.07302794774268133"/>
    <n v="7.359192952543336"/>
    <n v="7.134917217895025"/>
  </r>
  <r>
    <x v="78"/>
    <x v="45"/>
    <n v="1354.0790443686005"/>
    <n v="-0.11784926277399654"/>
    <n v="10.97815271468743"/>
    <n v="10.603259050260627"/>
  </r>
  <r>
    <x v="79"/>
    <x v="46"/>
    <n v="24.628918918919"/>
    <n v="-0.1707414211750236"/>
    <n v="8.269250097716233"/>
    <n v="7.554794927763954"/>
  </r>
  <r>
    <x v="80"/>
    <x v="47"/>
    <n v="326.12941176470645"/>
    <n v="-0.21833144715590264"/>
    <n v="8.713444759802377"/>
    <n v="8.627507210548004"/>
  </r>
  <r>
    <x v="81"/>
    <x v="48"/>
    <n v="782.2906349206346"/>
    <n v="-0.23478940388789307"/>
    <n v="10.371563516918462"/>
    <n v="10.16001691742573"/>
  </r>
  <r>
    <x v="82"/>
    <x v="49"/>
    <n v="738.4128571428569"/>
    <n v="-0.25534669095324775"/>
    <n v="10.213031603589544"/>
    <n v="10.713416430187864"/>
  </r>
  <r>
    <x v="83"/>
    <x v="50"/>
    <n v="328.7830158730161"/>
    <n v="-0.2611738416997242"/>
    <n v="9.484459524963645"/>
    <n v="9.094604622296579"/>
  </r>
  <r>
    <x v="84"/>
    <x v="51"/>
    <n v="338.5733333333335"/>
    <n v="-0.26229039617231753"/>
    <n v="7.933520228140558"/>
    <n v="7.825475948679073"/>
  </r>
  <r>
    <x v="85"/>
    <x v="52"/>
    <n v="745.8884745762712"/>
    <n v="-0.33176876887236983"/>
    <n v="11.362416107382549"/>
    <n v="8.389220100457035"/>
  </r>
  <r>
    <x v="86"/>
    <x v="53"/>
    <n v="1114.909090909091"/>
    <n v="-0.3369205478496335"/>
    <n v="9.06694248296886"/>
    <n v="7.382205606099672"/>
  </r>
  <r>
    <x v="87"/>
    <x v="54"/>
    <n v="420.4179365079367"/>
    <n v="-0.35764672715157136"/>
    <n v="8.843546284224251"/>
    <n v="8.744087331247867"/>
  </r>
  <r>
    <x v="88"/>
    <x v="55"/>
    <n v="381.1233333333331"/>
    <n v="-0.3640677114904668"/>
    <n v="9.40616562847412"/>
    <n v="8.987241329140131"/>
  </r>
  <r>
    <x v="89"/>
    <x v="56"/>
    <n v="653.1934920634919"/>
    <n v="-0.4016072888283376"/>
    <n v="9.674712643678161"/>
    <n v="9.61685218470665"/>
  </r>
  <r>
    <x v="90"/>
    <x v="57"/>
    <n v="922.7711475409835"/>
    <n v="-0.4433771858408662"/>
    <n v="8.859856339124589"/>
    <n v="8.992610331147608"/>
  </r>
  <r>
    <x v="91"/>
    <x v="58"/>
    <n v="486.66857142857157"/>
    <n v="-0.451091864262388"/>
    <n v="8.62954796030871"/>
    <n v="8.539501555812018"/>
  </r>
  <r>
    <x v="92"/>
    <x v="59"/>
    <n v="536.7163492063489"/>
    <n v="-0.4606103671706251"/>
    <n v="9.471232876712328"/>
    <n v="9.346529836290081"/>
  </r>
  <r>
    <x v="93"/>
    <x v="60"/>
    <n v="211.8615873015874"/>
    <n v="-0.47484734705423487"/>
    <n v="8.342322621411807"/>
    <n v="8.254099320684002"/>
  </r>
  <r>
    <x v="94"/>
    <x v="61"/>
    <n v="1069.9412698412696"/>
    <n v="-0.5028605190403991"/>
    <n v="10.019071310116086"/>
    <n v="10.00710553814002"/>
  </r>
  <r>
    <x v="95"/>
    <x v="62"/>
    <n v="334.73906250000005"/>
    <n v="-0.5291914949505914"/>
    <n v="7.890362868480123"/>
    <n v="7.695986207313754"/>
  </r>
  <r>
    <x v="96"/>
    <x v="63"/>
    <n v="293.66809523809525"/>
    <n v="-0.5352021866629487"/>
    <n v="9.260119866378464"/>
    <n v="9.095697901083456"/>
  </r>
  <r>
    <x v="97"/>
    <x v="64"/>
    <n v="661.2533333333331"/>
    <n v="-0.5379951699248346"/>
    <n v="9.171543436032358"/>
    <n v="9.356388738494855"/>
  </r>
  <r>
    <x v="98"/>
    <x v="65"/>
    <n v="209.03539682539713"/>
    <n v="-0.6086323992866401"/>
    <n v="7.110313768187668"/>
    <n v="7.826707937722442"/>
  </r>
  <r>
    <x v="99"/>
    <x v="66"/>
    <n v="532.4882747068673"/>
    <n v="-0.6179658334117971"/>
    <n v="8.598474916387959"/>
    <n v="7.543350655778272"/>
  </r>
  <r>
    <x v="100"/>
    <x v="67"/>
    <n v="457.234505862647"/>
    <n v="-0.6221804950280476"/>
    <n v="8.202831628252591"/>
    <n v="7.530714694110921"/>
  </r>
  <r>
    <x v="101"/>
    <x v="68"/>
    <n v="108.26999999999987"/>
    <n v="-0.6248740432647971"/>
    <n v="8.301495619175176"/>
    <n v="7.750482735401586"/>
  </r>
  <r>
    <x v="102"/>
    <x v="69"/>
    <n v="229.28692307692302"/>
    <n v="-0.6389344036949461"/>
    <n v="8.62613981762918"/>
    <n v="8.766128909635531"/>
  </r>
  <r>
    <x v="103"/>
    <x v="70"/>
    <n v="614.1033333333335"/>
    <n v="-0.6453750591681628"/>
    <n v="9.081404628890661"/>
    <n v="9.141407768645774"/>
  </r>
  <r>
    <x v="104"/>
    <x v="71"/>
    <n v="745.40126984127"/>
    <n v="-0.6467647542544385"/>
    <n v="9.929139570103212"/>
    <n v="10.029551916387376"/>
  </r>
  <r>
    <x v="105"/>
    <x v="72"/>
    <n v="285.91487179487194"/>
    <n v="-0.6496162472113582"/>
    <n v="11.407888767313388"/>
    <n v="9.320792673363202"/>
  </r>
  <r>
    <x v="106"/>
    <x v="73"/>
    <n v="1347.906031746032"/>
    <n v="-0.6542062046212853"/>
    <n v="10.480958120897201"/>
    <n v="10.345567497522678"/>
  </r>
  <r>
    <x v="107"/>
    <x v="74"/>
    <n v="927.7920603015082"/>
    <n v="-0.7165626714186111"/>
    <n v="11.277154605263158"/>
    <n v="7.673433550045823"/>
  </r>
  <r>
    <x v="108"/>
    <x v="75"/>
    <n v="463.2903174603175"/>
    <n v="-0.7304375407600638"/>
    <n v="9.060556464811784"/>
    <n v="9.068746027680545"/>
  </r>
  <r>
    <x v="109"/>
    <x v="76"/>
    <n v="371.8376190476188"/>
    <n v="-0.7600603772904441"/>
    <n v="8.281426784969927"/>
    <n v="8.597522582163766"/>
  </r>
  <r>
    <x v="110"/>
    <x v="77"/>
    <n v="858.563492063492"/>
    <n v="-0.7769253158843269"/>
    <n v="8.722366347821936"/>
    <n v="8.00602428639016"/>
  </r>
  <r>
    <x v="111"/>
    <x v="78"/>
    <n v="828.2350000000006"/>
    <n v="-0.8303401079918393"/>
    <n v="9.134222222222222"/>
    <n v="9.185498810905061"/>
  </r>
  <r>
    <x v="112"/>
    <x v="79"/>
    <n v="514.3869346733668"/>
    <n v="-0.8328309927245163"/>
    <n v="8.516337386018238"/>
    <n v="7.4768155053974485"/>
  </r>
  <r>
    <x v="113"/>
    <x v="80"/>
    <n v="297.3122222222222"/>
    <n v="-0.8364464219008748"/>
    <n v="8.320765557822993"/>
    <n v="8.136862441282325"/>
  </r>
  <r>
    <x v="114"/>
    <x v="81"/>
    <n v="610.6461904761904"/>
    <n v="-0.853920774902414"/>
    <n v="9.578199052132701"/>
    <n v="9.790578243945813"/>
  </r>
  <r>
    <x v="115"/>
    <x v="82"/>
    <n v="490.74761904761885"/>
    <n v="-0.8825087451707463"/>
    <n v="9.485597905149842"/>
    <n v="9.373575902177153"/>
  </r>
  <r>
    <x v="116"/>
    <x v="83"/>
    <n v="293.41746031746027"/>
    <n v="-0.8866921215424384"/>
    <n v="9.016385261581968"/>
    <n v="8.643768226195004"/>
  </r>
  <r>
    <x v="117"/>
    <x v="84"/>
    <n v="1046.0704347826086"/>
    <n v="-0.8934593560877337"/>
    <n v="8.703989399460507"/>
    <n v="9.006514011545443"/>
  </r>
  <r>
    <x v="118"/>
    <x v="85"/>
    <n v="686.211935483871"/>
    <n v="-0.9116256290438539"/>
    <n v="9.58751902587519"/>
    <n v="9.422677210683393"/>
  </r>
  <r>
    <x v="119"/>
    <x v="86"/>
    <n v="328.82841269841265"/>
    <n v="-0.9632477255496585"/>
    <n v="8.614035087719298"/>
    <n v="8.75286832352558"/>
  </r>
  <r>
    <x v="120"/>
    <x v="87"/>
    <n v="321.4032203389829"/>
    <n v="-1.184278274812272"/>
    <n v="8.859027233375372"/>
    <n v="7.647738688835841"/>
  </r>
  <r>
    <x v="121"/>
    <x v="88"/>
    <n v="794.165594639866"/>
    <n v="-1.1990155662131532"/>
    <n v="8.566451504130638"/>
    <n v="7.869034935232434"/>
  </r>
  <r>
    <x v="122"/>
    <x v="89"/>
    <n v="601.4877777777776"/>
    <n v="-1.2096706287932146"/>
    <n v="8.71223203736004"/>
    <n v="9.137227742046585"/>
  </r>
  <r>
    <x v="123"/>
    <x v="90"/>
    <n v="279.24079365079353"/>
    <n v="-1.2438792000581622"/>
    <n v="8.397902116614487"/>
    <n v="8.741288630465855"/>
  </r>
  <r>
    <x v="124"/>
    <x v="91"/>
    <n v="451.3445161290323"/>
    <n v="-1.2543082891870645"/>
    <n v="9.302854571814228"/>
    <n v="9.946500294542924"/>
  </r>
  <r>
    <x v="125"/>
    <x v="92"/>
    <n v="622.5187713310581"/>
    <n v="-1.3275649753778194"/>
    <n v="7.651388730140588"/>
    <n v="8.267894389438945"/>
  </r>
  <r>
    <x v="126"/>
    <x v="93"/>
    <n v="769.7806349206348"/>
    <n v="-1.3954645591504078"/>
    <n v="9.092413793103448"/>
    <n v="9.294256748413227"/>
  </r>
  <r>
    <x v="127"/>
    <x v="94"/>
    <n v="63.16750000000002"/>
    <n v="-1.4434069712468307"/>
    <n v="8.142126841119603"/>
    <n v="7.614092432078083"/>
  </r>
  <r>
    <x v="128"/>
    <x v="95"/>
    <n v="523.3915873015875"/>
    <n v="-1.4440510250974699"/>
    <n v="11.256429096252756"/>
    <n v="11.329464163145774"/>
  </r>
  <r>
    <x v="129"/>
    <x v="96"/>
    <n v="296.9874603174602"/>
    <n v="-1.5682669540091836"/>
    <n v="8.756634631596695"/>
    <n v="8.800261916534149"/>
  </r>
  <r>
    <x v="130"/>
    <x v="97"/>
    <n v="413.8674603174603"/>
    <n v="-1.6405567989629646"/>
    <n v="8.54875882486905"/>
    <n v="9.563489580073847"/>
  </r>
  <r>
    <x v="131"/>
    <x v="98"/>
    <n v="293.98888888888905"/>
    <n v="-1.7129485864948009"/>
    <n v="8.002493765586035"/>
    <n v="8.198257661166343"/>
  </r>
  <r>
    <x v="132"/>
    <x v="99"/>
    <n v="335.6544444444445"/>
    <n v="-1.7562864963503642"/>
    <n v="8.14423076923077"/>
    <n v="9.52159539298283"/>
  </r>
  <r>
    <x v="133"/>
    <x v="100"/>
    <n v="685.2026800670014"/>
    <n v="-1.8146807676164387"/>
    <n v="8.814090019569472"/>
    <n v="7.365177353342427"/>
  </r>
  <r>
    <x v="134"/>
    <x v="101"/>
    <n v="313.52627118644045"/>
    <n v="-1.9051045712320331"/>
    <n v="7.626386139956078"/>
    <n v="7.588317437137771"/>
  </r>
  <r>
    <x v="135"/>
    <x v="102"/>
    <n v="684.0512730318264"/>
    <n v="-1.954952985639294"/>
    <n v="7.978361646781858"/>
    <n v="7.6845293823760334"/>
  </r>
  <r>
    <x v="136"/>
    <x v="103"/>
    <n v="463.7514285714285"/>
    <n v="-2.2161567726083833"/>
    <n v="8.922334164968483"/>
    <n v="9.35118672547784"/>
  </r>
  <r>
    <x v="137"/>
    <x v="104"/>
    <n v="1081.6982579564487"/>
    <n v="-2.3375199248908736"/>
    <n v="8.286181139122315"/>
    <n v="8.125726894599447"/>
  </r>
  <r>
    <x v="138"/>
    <x v="105"/>
    <n v="1008.6348408710219"/>
    <n v="-2.395100360847993"/>
    <n v="8.901570247933885"/>
    <n v="8.225262172284644"/>
  </r>
  <r>
    <x v="139"/>
    <x v="106"/>
    <n v="1349.760703517588"/>
    <n v="-2.4153053318640323"/>
    <n v="8.46144667370644"/>
    <n v="8.86194991350785"/>
  </r>
  <r>
    <x v="140"/>
    <x v="107"/>
    <n v="1527.557370184255"/>
    <n v="-2.4677707461710376"/>
    <n v="9.299905033238367"/>
    <n v="9.106819158999054"/>
  </r>
  <r>
    <x v="141"/>
    <x v="108"/>
    <n v="1216.8831658291456"/>
    <n v="-2.4679338233451342"/>
    <n v="8.552246533127889"/>
    <n v="8.452204663876312"/>
  </r>
  <r>
    <x v="142"/>
    <x v="109"/>
    <n v="1305.3297487437185"/>
    <n v="-3.06669949464877"/>
    <n v="8.08885645414538"/>
    <n v="8.521158114593632"/>
  </r>
  <r>
    <x v="143"/>
    <x v="110"/>
    <n v="274.4263636363637"/>
    <n v="-3.192256236719917"/>
    <n v="8.658598179825606"/>
    <n v="7.928297984687142"/>
  </r>
  <r>
    <x v="144"/>
    <x v="111"/>
    <n v="567.1798412698413"/>
    <n v="-3.209746701225259"/>
    <n v="9.092105263157896"/>
    <n v="9.131876144207832"/>
  </r>
  <r>
    <x v="145"/>
    <x v="112"/>
    <n v="-307.8511111111113"/>
    <n v="-3.4978246753246776"/>
    <n v="7.6976744186046515"/>
    <n v="7.413029532384813"/>
  </r>
  <r>
    <x v="146"/>
    <x v="113"/>
    <n v="1100.840636515913"/>
    <n v="-3.8425095387294315"/>
    <n v="8.693125727356636"/>
    <n v="8.587687503485194"/>
  </r>
  <r>
    <x v="147"/>
    <x v="114"/>
    <n v="1842.8914285714272"/>
    <n v="-4.998326079678593"/>
    <n v="7.891490252486104"/>
    <n v="8.508914712814423"/>
  </r>
  <r>
    <x v="148"/>
    <x v="115"/>
    <n v="2530.9711055276393"/>
    <n v="-5.186109612792357"/>
    <n v="9.043359547027368"/>
    <n v="9.483725364804373"/>
  </r>
  <r>
    <x v="149"/>
    <x v="116"/>
    <n v="1218.0242881072027"/>
    <n v="-5.507174657151169"/>
    <n v="8.207187187187186"/>
    <n v="8.17585621113302"/>
  </r>
  <r>
    <x v="150"/>
    <x v="117"/>
    <n v="174.03086956521702"/>
    <n v="-6.645763294621017"/>
    <n v="7.4476914492955775"/>
    <n v="7.609729716950464"/>
  </r>
  <r>
    <x v="151"/>
    <x v="118"/>
    <n v="463.1076190476192"/>
    <n v="-7.396246179702204"/>
    <n v="9.082559256886611"/>
    <n v="9.461863580206776"/>
  </r>
  <r>
    <x v="152"/>
    <x v="119"/>
    <n v="338.6107936507939"/>
    <n v="-7.751786666666683"/>
    <n v="6.672706422018348"/>
    <n v="8.92572990005416"/>
  </r>
  <r>
    <x v="153"/>
    <x v="120"/>
    <n v="1142.050454545455"/>
    <n v="-8.293436154703398"/>
    <n v="10.173090176536077"/>
    <n v="9.180143128828828"/>
  </r>
  <r>
    <x v="154"/>
    <x v="121"/>
    <n v="-184.47857142857174"/>
    <n v="-42.3096702068192"/>
    <n v="8.296514822848879"/>
    <n v="7.53052602047973"/>
  </r>
</pivotCacheRecords>
</file>

<file path=xl/pivotCache/pivotCacheRecords4.xml><?xml version="1.0" encoding="utf-8"?>
<pivotCacheRecords xmlns="http://schemas.openxmlformats.org/spreadsheetml/2006/main" xmlns:r="http://schemas.openxmlformats.org/officeDocument/2006/relationships" count="155">
  <r>
    <x v="0"/>
    <s v="Allen -TB #21"/>
    <n v="7.390984784492688"/>
    <n v="7.034890932982918"/>
  </r>
  <r>
    <x v="1"/>
    <s v="Bardstown Independent IC #6"/>
    <n v="8.138716356107661"/>
    <n v="6.5428353313729914"/>
  </r>
  <r>
    <x v="1"/>
    <s v="Barren IC #1"/>
    <n v="7.793427484473733"/>
    <n v="7.508409090909092"/>
  </r>
  <r>
    <x v="1"/>
    <s v="Bath IC #1268"/>
    <m/>
    <n v="8.10690457719162"/>
  </r>
  <r>
    <x v="1"/>
    <s v="Bath IC #1269"/>
    <m/>
    <n v="7.2198807157057665"/>
  </r>
  <r>
    <x v="1"/>
    <s v="Bath IC #1166"/>
    <n v="8.722366347821936"/>
    <n v="8.00602428639016"/>
  </r>
  <r>
    <x v="0"/>
    <s v="Boone TB #294"/>
    <n v="9.485597905149842"/>
    <n v="9.373575902177153"/>
  </r>
  <r>
    <x v="0"/>
    <s v="Boone TB #295"/>
    <n v="9.40616562847412"/>
    <n v="8.987241329140131"/>
  </r>
  <r>
    <x v="0"/>
    <s v="BreathittTB #30"/>
    <n v="8.88939557063701"/>
    <n v="9.294920648574255"/>
  </r>
  <r>
    <x v="0"/>
    <s v="BreathittTB #1"/>
    <n v="10.97815271468743"/>
    <n v="10.603259050260627"/>
  </r>
  <r>
    <x v="0"/>
    <s v="BreathittTB #18"/>
    <n v="7.651388730140588"/>
    <n v="8.267894389438945"/>
  </r>
  <r>
    <x v="0"/>
    <s v="BreathittTB #60"/>
    <n v="8.713444759802377"/>
    <n v="8.627507210548004"/>
  </r>
  <r>
    <x v="0"/>
    <s v="BreathittTB #61"/>
    <n v="8.62613981762918"/>
    <n v="8.766128909635531"/>
  </r>
  <r>
    <x v="0"/>
    <s v="BreathittTB #1060"/>
    <n v="9.58751902587519"/>
    <n v="9.422677210683393"/>
  </r>
  <r>
    <x v="0"/>
    <s v="BreathittTB #1018"/>
    <n v="9.302854571814228"/>
    <n v="9.946500294542924"/>
  </r>
  <r>
    <x v="0"/>
    <s v="BreathittTB #1061"/>
    <n v="7.359192952543336"/>
    <n v="7.134917217895025"/>
  </r>
  <r>
    <x v="0"/>
    <s v="BreathittTB #1321"/>
    <m/>
    <n v="10.657496809612097"/>
  </r>
  <r>
    <x v="0"/>
    <s v="BreathittTB #1324"/>
    <m/>
    <n v="8.723583513740847"/>
  </r>
  <r>
    <x v="0"/>
    <s v="BreathittTB #1333"/>
    <m/>
    <n v="10.191935242653107"/>
  </r>
  <r>
    <x v="0"/>
    <s v="BreathittTB #1336"/>
    <m/>
    <n v="9.143586401650918"/>
  </r>
  <r>
    <x v="1"/>
    <s v="Bullitt IC #1212"/>
    <m/>
    <n v="7.637553832902671"/>
  </r>
  <r>
    <x v="1"/>
    <s v="Bullitt IC #1248"/>
    <m/>
    <n v="7.444860943168077"/>
  </r>
  <r>
    <x v="1"/>
    <s v="Bullitt IC #1259"/>
    <m/>
    <n v="7.5538531278331815"/>
  </r>
  <r>
    <x v="1"/>
    <s v="Bullitt IC #1289"/>
    <m/>
    <n v="7.555548589341693"/>
  </r>
  <r>
    <x v="1"/>
    <s v="Bullitt IC #1290"/>
    <m/>
    <n v="7.945336577453364"/>
  </r>
  <r>
    <x v="1"/>
    <s v="Burgin IC #2211"/>
    <n v="7.94811974436596"/>
    <n v="7.685185084745763"/>
  </r>
  <r>
    <x v="0"/>
    <s v="Caldwell TB #1184"/>
    <n v="6.409122429874136"/>
    <n v="7.604987748866646"/>
  </r>
  <r>
    <x v="0"/>
    <s v="Campbell TB #53"/>
    <n v="8.859856339124589"/>
    <n v="8.992610331147608"/>
  </r>
  <r>
    <x v="0"/>
    <s v="Corbin IndependentTB #67"/>
    <n v="7.110313768187668"/>
    <n v="7.826707937722442"/>
  </r>
  <r>
    <x v="1"/>
    <s v="Crittenden County IC #111"/>
    <n v="8.301495619175176"/>
    <n v="7.750482735401586"/>
  </r>
  <r>
    <x v="0"/>
    <s v="Covington Independent TB #21"/>
    <n v="6.344539760348584"/>
    <n v="6.611614747751504"/>
  </r>
  <r>
    <x v="0"/>
    <s v="Frankfort Independent TB #3"/>
    <n v="6.71400939486046"/>
    <n v="6.149051739072834"/>
  </r>
  <r>
    <x v="0"/>
    <s v="Franklin County TB #147"/>
    <n v="8.431236565681147"/>
    <n v="7.3912571755469205"/>
  </r>
  <r>
    <x v="0"/>
    <s v="Garrard TB #912"/>
    <m/>
    <n v="8.718392510560566"/>
  </r>
  <r>
    <x v="1"/>
    <s v="Harlan Independent IC #11"/>
    <n v="7.6976744186046515"/>
    <n v="7.413029532384813"/>
  </r>
  <r>
    <x v="1"/>
    <s v="Hart IC #64"/>
    <n v="10.173090176536077"/>
    <n v="9.180143128828828"/>
  </r>
  <r>
    <x v="0"/>
    <s v="Jefferson TB #1137"/>
    <n v="10.160540117908242"/>
    <n v="8.304498738891636"/>
  </r>
  <r>
    <x v="0"/>
    <s v="Jefferson TB #1138"/>
    <n v="9.642258417328875"/>
    <n v="7.965329420934391"/>
  </r>
  <r>
    <x v="0"/>
    <s v="Jefferson TB #1139"/>
    <n v="9.920818980156227"/>
    <n v="7.171890867594251"/>
  </r>
  <r>
    <x v="0"/>
    <s v="Jefferson TB #1140"/>
    <n v="11.478795247095922"/>
    <n v="8.338831375895444"/>
  </r>
  <r>
    <x v="0"/>
    <s v="Jefferson TB #1141"/>
    <n v="8.996238952891469"/>
    <n v="7.955295110351328"/>
  </r>
  <r>
    <x v="0"/>
    <s v="Jefferson TB #1142"/>
    <n v="10.425927091293206"/>
    <n v="7.844259456174996"/>
  </r>
  <r>
    <x v="0"/>
    <s v="Jefferson TB #1143"/>
    <n v="10.413937298294146"/>
    <n v="8.495354309696515"/>
  </r>
  <r>
    <x v="0"/>
    <s v="Jefferson TB #1144"/>
    <n v="8.935206830327923"/>
    <n v="7.2702846470965765"/>
  </r>
  <r>
    <x v="0"/>
    <s v="Jefferson TB #1145"/>
    <n v="10.739205815118279"/>
    <n v="7.9563942295876995"/>
  </r>
  <r>
    <x v="0"/>
    <s v="Jefferson TB #1146"/>
    <n v="10.795746394213486"/>
    <n v="8.736136701337296"/>
  </r>
  <r>
    <x v="0"/>
    <s v="Jefferson TB #1147"/>
    <n v="12.009505014297797"/>
    <n v="8.447311772846087"/>
  </r>
  <r>
    <x v="0"/>
    <s v="Jefferson TB #1148"/>
    <n v="11.40319191444353"/>
    <n v="9.814418774798096"/>
  </r>
  <r>
    <x v="0"/>
    <s v="Jefferson TB #1149"/>
    <n v="9.196171968743597"/>
    <n v="8.124267893097548"/>
  </r>
  <r>
    <x v="0"/>
    <s v="Jefferson TB #1150"/>
    <n v="10.491408437742397"/>
    <n v="7.26341146538191"/>
  </r>
  <r>
    <x v="0"/>
    <s v="Jefferson TB #1151"/>
    <n v="11.152759745161388"/>
    <n v="8.343266326424331"/>
  </r>
  <r>
    <x v="0"/>
    <s v="Jefferson TB #1152"/>
    <n v="10.293461218634352"/>
    <n v="8.44399102224036"/>
  </r>
  <r>
    <x v="0"/>
    <s v="Jefferson TB #1215"/>
    <m/>
    <n v="8.430939736393913"/>
  </r>
  <r>
    <x v="0"/>
    <s v="Jefferson TB #1216"/>
    <m/>
    <n v="8.156966650608542"/>
  </r>
  <r>
    <x v="0"/>
    <s v="Jefferson TB #1217"/>
    <m/>
    <n v="8.206220909166921"/>
  </r>
  <r>
    <x v="0"/>
    <s v="Jefferson TB #1218"/>
    <m/>
    <n v="8.419711592624582"/>
  </r>
  <r>
    <x v="0"/>
    <s v="Jefferson TB #1219"/>
    <m/>
    <n v="8.296251953164635"/>
  </r>
  <r>
    <x v="0"/>
    <s v="Jefferson TB #1220"/>
    <m/>
    <n v="8.921117601011622"/>
  </r>
  <r>
    <x v="0"/>
    <s v="Jefferson TB #1221"/>
    <m/>
    <n v="8.945587763955247"/>
  </r>
  <r>
    <x v="0"/>
    <s v="Jefferson TB #1222"/>
    <m/>
    <n v="8.042492521658057"/>
  </r>
  <r>
    <x v="0"/>
    <s v="Jefferson TB #1223"/>
    <m/>
    <n v="8.552351446492036"/>
  </r>
  <r>
    <x v="0"/>
    <s v="Jefferson TB #1224"/>
    <m/>
    <n v="8.818801629263401"/>
  </r>
  <r>
    <x v="0"/>
    <s v="Jefferson TB #1225"/>
    <m/>
    <n v="8.358580607029104"/>
  </r>
  <r>
    <x v="0"/>
    <s v="Jefferson TB #1226"/>
    <m/>
    <n v="9.469083716812747"/>
  </r>
  <r>
    <x v="0"/>
    <s v="Jefferson TB #1227"/>
    <m/>
    <n v="5.33701625582368"/>
  </r>
  <r>
    <x v="0"/>
    <s v="Jefferson TB #1228"/>
    <m/>
    <n v="5.145301476471015"/>
  </r>
  <r>
    <x v="0"/>
    <s v="Jefferson TB #1229"/>
    <m/>
    <n v="8.817628285882254"/>
  </r>
  <r>
    <x v="0"/>
    <s v="Jefferson TB #1230"/>
    <m/>
    <n v="8.406041562791046"/>
  </r>
  <r>
    <x v="0"/>
    <s v="Jefferson TB #1231"/>
    <m/>
    <n v="9.976279105101227"/>
  </r>
  <r>
    <x v="0"/>
    <s v="Jefferson TB #1232"/>
    <m/>
    <n v="7.89248073601056"/>
  </r>
  <r>
    <x v="1"/>
    <s v="Jefferson IC #1136"/>
    <n v="8.202831628252591"/>
    <n v="7.530714694110921"/>
  </r>
  <r>
    <x v="1"/>
    <s v="Jefferson IC #1135"/>
    <n v="8.693125727356636"/>
    <n v="8.587687503485194"/>
  </r>
  <r>
    <x v="1"/>
    <s v="Jefferson IC #1134"/>
    <n v="8.46144667370644"/>
    <n v="8.86194991350785"/>
  </r>
  <r>
    <x v="1"/>
    <s v="Jefferson IC #1133"/>
    <n v="8.598474916387959"/>
    <n v="7.543350655778272"/>
  </r>
  <r>
    <x v="1"/>
    <s v="Jefferson IC #1132"/>
    <n v="11.277154605263158"/>
    <n v="7.673433550045823"/>
  </r>
  <r>
    <x v="1"/>
    <s v="Jefferson IC #1131"/>
    <n v="8.207187187187186"/>
    <n v="8.17585621113302"/>
  </r>
  <r>
    <x v="1"/>
    <s v="Jefferson IC #1130"/>
    <n v="8.08885645414538"/>
    <n v="8.521158114593632"/>
  </r>
  <r>
    <x v="1"/>
    <s v="Jefferson IC #1129"/>
    <n v="8.286181139122315"/>
    <n v="8.125726894599447"/>
  </r>
  <r>
    <x v="1"/>
    <s v="Jefferson IC #1128"/>
    <n v="8.552246533127889"/>
    <n v="8.452204663876312"/>
  </r>
  <r>
    <x v="1"/>
    <s v="Jefferson IC #1127"/>
    <n v="8.516337386018238"/>
    <n v="7.4768155053974485"/>
  </r>
  <r>
    <x v="1"/>
    <s v="Jefferson IC #1126"/>
    <n v="7.978361646781858"/>
    <n v="7.6845293823760334"/>
  </r>
  <r>
    <x v="1"/>
    <s v="Jefferson IC #1125"/>
    <n v="9.299905033238367"/>
    <n v="9.106819158999054"/>
  </r>
  <r>
    <x v="1"/>
    <s v="Jefferson IC #1124"/>
    <n v="8.901570247933885"/>
    <n v="8.225262172284644"/>
  </r>
  <r>
    <x v="1"/>
    <s v="Jefferson IC #1123"/>
    <n v="8.814090019569472"/>
    <n v="7.365177353342427"/>
  </r>
  <r>
    <x v="1"/>
    <s v="Jefferson IC #1122"/>
    <n v="8.566451504130638"/>
    <n v="7.869034935232434"/>
  </r>
  <r>
    <x v="1"/>
    <s v="Jefferson IC #1121"/>
    <n v="9.043359547027368"/>
    <n v="9.483725364804373"/>
  </r>
  <r>
    <x v="0"/>
    <s v="Kenton TB #89"/>
    <n v="8.835699313368895"/>
    <n v="8.727848685222204"/>
  </r>
  <r>
    <x v="0"/>
    <s v="Kenton TB #91"/>
    <n v="8.177605862588171"/>
    <n v="7.29216336015837"/>
  </r>
  <r>
    <x v="0"/>
    <s v="Kenton TB #90"/>
    <n v="8.504894408537503"/>
    <n v="8.120025633811622"/>
  </r>
  <r>
    <x v="0"/>
    <s v="Kenton TB #92"/>
    <n v="8.235605042113367"/>
    <n v="7.600187443398413"/>
  </r>
  <r>
    <x v="0"/>
    <s v="Kenton TB #94"/>
    <n v="7.890362868480123"/>
    <n v="7.695986207313754"/>
  </r>
  <r>
    <x v="0"/>
    <s v="LaRue TB #133"/>
    <n v="11.890600635720283"/>
    <n v="9.128790487756248"/>
  </r>
  <r>
    <x v="0"/>
    <s v="LaRue TB #134"/>
    <n v="9.134222222222222"/>
    <n v="9.185498810905061"/>
  </r>
  <r>
    <x v="0"/>
    <s v="LaRue TB #135"/>
    <n v="9.081404628890661"/>
    <n v="9.141407768645774"/>
  </r>
  <r>
    <x v="0"/>
    <s v="LaRue TB #136"/>
    <n v="9.171543436032358"/>
    <n v="9.356388738494855"/>
  </r>
  <r>
    <x v="0"/>
    <s v="Madison TB #108"/>
    <n v="8.859027233375372"/>
    <n v="7.647738688835841"/>
  </r>
  <r>
    <x v="0"/>
    <s v="Madison TB #109"/>
    <n v="11.734905689217694"/>
    <n v="8.248779319366905"/>
  </r>
  <r>
    <x v="0"/>
    <s v="Madison TB #110"/>
    <n v="11.362416107382549"/>
    <n v="8.389220100457035"/>
  </r>
  <r>
    <x v="0"/>
    <s v="Madison TB #111"/>
    <n v="7.626386139956078"/>
    <n v="7.588317437137771"/>
  </r>
  <r>
    <x v="0"/>
    <s v="Madison TB #112"/>
    <m/>
    <n v="8.168095222693017"/>
  </r>
  <r>
    <x v="0"/>
    <s v="Madison TB #113"/>
    <m/>
    <n v="7.896640551818103"/>
  </r>
  <r>
    <x v="0"/>
    <s v="Marion TB #104"/>
    <n v="7.404842992380512"/>
    <n v="7.206127169915774"/>
  </r>
  <r>
    <x v="0"/>
    <s v="Martin TB #1001"/>
    <n v="7.891490252486104"/>
    <n v="8.508914712814423"/>
  </r>
  <r>
    <x v="1"/>
    <s v="McCreary IC #12"/>
    <n v="8.296514822848879"/>
    <n v="7.53052602047973"/>
  </r>
  <r>
    <x v="0"/>
    <s v="Meade TB #230"/>
    <m/>
    <n v="8.85437381699691"/>
  </r>
  <r>
    <x v="1"/>
    <s v="Mercer IC #111"/>
    <n v="9.06694248296886"/>
    <n v="7.382205606099672"/>
  </r>
  <r>
    <x v="1"/>
    <s v="Mercer IC #112"/>
    <n v="9.426900584795321"/>
    <n v="6.993651683089833"/>
  </r>
  <r>
    <x v="1"/>
    <s v="Montgomery IC #2011"/>
    <m/>
    <n v="7.410861007954992"/>
  </r>
  <r>
    <x v="0"/>
    <s v="Pike TB #396"/>
    <n v="9.11602048280907"/>
    <n v="9.677682857820859"/>
  </r>
  <r>
    <x v="0"/>
    <s v="Pike TB #397"/>
    <n v="10.580095100138555"/>
    <n v="10.33314351869282"/>
  </r>
  <r>
    <x v="0"/>
    <s v="Pike TB #398"/>
    <n v="10.583200460141683"/>
    <n v="10.755174315655028"/>
  </r>
  <r>
    <x v="0"/>
    <s v="Pike TB #399"/>
    <n v="8.281426784969927"/>
    <n v="8.597522582163766"/>
  </r>
  <r>
    <x v="0"/>
    <s v="Pike TB #400"/>
    <n v="8.921434008772248"/>
    <n v="8.841616785200326"/>
  </r>
  <r>
    <x v="0"/>
    <s v="Pike TB #401"/>
    <n v="9.115764753087511"/>
    <n v="9.28491543800637"/>
  </r>
  <r>
    <x v="0"/>
    <s v="Pike TB #407"/>
    <n v="9.714679109615236"/>
    <n v="8.412919623781342"/>
  </r>
  <r>
    <x v="0"/>
    <s v="Pike TB #408"/>
    <n v="13.76091081593928"/>
    <n v="9.684193862354443"/>
  </r>
  <r>
    <x v="0"/>
    <s v="Pike TB #409"/>
    <n v="9.260119866378464"/>
    <n v="9.095697901083456"/>
  </r>
  <r>
    <x v="0"/>
    <s v="Pike TB #410"/>
    <n v="8.54875882486905"/>
    <n v="9.563489580073847"/>
  </r>
  <r>
    <x v="0"/>
    <s v="Pike TB #411"/>
    <n v="8.397902116614487"/>
    <n v="8.741288630465855"/>
  </r>
  <r>
    <x v="0"/>
    <s v="Pike TB #412"/>
    <n v="9.929139570103212"/>
    <n v="10.029551916387376"/>
  </r>
  <r>
    <x v="0"/>
    <s v="Pike TB #413"/>
    <n v="8.62954796030871"/>
    <n v="8.539501555812018"/>
  </r>
  <r>
    <x v="0"/>
    <s v="Pike TB #414"/>
    <n v="9.484459524963645"/>
    <n v="9.094604622296579"/>
  </r>
  <r>
    <x v="0"/>
    <s v="Pike TB #415"/>
    <n v="9.082559256886611"/>
    <n v="9.461863580206776"/>
  </r>
  <r>
    <x v="0"/>
    <s v="Pike TB #416"/>
    <n v="9.060556464811784"/>
    <n v="9.068746027680545"/>
  </r>
  <r>
    <x v="0"/>
    <s v="Pike TB #417"/>
    <n v="9.674712643678161"/>
    <n v="9.61685218470665"/>
  </r>
  <r>
    <x v="0"/>
    <s v="Pike TB #418"/>
    <n v="9.578199052132701"/>
    <n v="9.790578243945813"/>
  </r>
  <r>
    <x v="0"/>
    <s v="Pike TB #419"/>
    <n v="10.371563516918462"/>
    <n v="10.16001691742573"/>
  </r>
  <r>
    <x v="0"/>
    <s v="Pike TB #420"/>
    <n v="9.016385261581968"/>
    <n v="8.643768226195004"/>
  </r>
  <r>
    <x v="0"/>
    <s v="Pike TB #421"/>
    <n v="11.256429096252756"/>
    <n v="11.329464163145774"/>
  </r>
  <r>
    <x v="0"/>
    <s v="Pike TB #422"/>
    <n v="8.320765557822993"/>
    <n v="8.136862441282325"/>
  </r>
  <r>
    <x v="0"/>
    <s v="Pike TB #424"/>
    <n v="8.14423076923077"/>
    <n v="9.52159539298283"/>
  </r>
  <r>
    <x v="0"/>
    <s v="Pike TB #425"/>
    <n v="7.933520228140558"/>
    <n v="7.825475948679073"/>
  </r>
  <r>
    <x v="0"/>
    <s v="Pike TB #426"/>
    <n v="8.002493765586035"/>
    <n v="8.198257661166343"/>
  </r>
  <r>
    <x v="0"/>
    <s v="Pike TB #427"/>
    <n v="9.471232876712328"/>
    <n v="9.346529836290081"/>
  </r>
  <r>
    <x v="0"/>
    <s v="Pike TB #428"/>
    <n v="10.019071310116086"/>
    <n v="10.00710553814002"/>
  </r>
  <r>
    <x v="0"/>
    <s v="Pike TB #429"/>
    <n v="8.614035087719298"/>
    <n v="8.75286832352558"/>
  </r>
  <r>
    <x v="0"/>
    <s v="Pike TB #430"/>
    <n v="9.092413793103448"/>
    <n v="9.294256748413227"/>
  </r>
  <r>
    <x v="0"/>
    <s v="Pike TB #431"/>
    <n v="8.342322621411807"/>
    <n v="8.254099320684002"/>
  </r>
  <r>
    <x v="0"/>
    <s v="Pike TB #432"/>
    <n v="10.617571059431524"/>
    <n v="8.277729974968711"/>
  </r>
  <r>
    <x v="0"/>
    <s v="Pike TB #433"/>
    <n v="8.71223203736004"/>
    <n v="9.137227742046585"/>
  </r>
  <r>
    <x v="0"/>
    <s v="Pike TB #434"/>
    <n v="6.672706422018348"/>
    <n v="8.92572990005416"/>
  </r>
  <r>
    <x v="0"/>
    <s v="Pike TB #435"/>
    <n v="9.092105263157896"/>
    <n v="9.131876144207832"/>
  </r>
  <r>
    <x v="0"/>
    <s v="Pike TB #436"/>
    <n v="8.756634631596695"/>
    <n v="8.800261916534149"/>
  </r>
  <r>
    <x v="0"/>
    <s v="Pike TB #437"/>
    <n v="10.480958120897201"/>
    <n v="10.345567497522678"/>
  </r>
  <r>
    <x v="0"/>
    <s v="Pike TB #438"/>
    <n v="8.843546284224251"/>
    <n v="8.744087331247867"/>
  </r>
  <r>
    <x v="0"/>
    <s v="Simpson TB #910"/>
    <n v="8.703989399460507"/>
    <n v="9.006514011545443"/>
  </r>
  <r>
    <x v="0"/>
    <s v="Todd TB #310"/>
    <n v="11.407888767313388"/>
    <n v="9.320792673363202"/>
  </r>
  <r>
    <x v="0"/>
    <s v="Trigg TB #10"/>
    <n v="8.922334164968483"/>
    <n v="9.35118672547784"/>
  </r>
  <r>
    <x v="0"/>
    <s v="Warren TB #1101"/>
    <n v="8.269250097716233"/>
    <n v="7.554794927763954"/>
  </r>
  <r>
    <x v="0"/>
    <s v="Warren TB #1102"/>
    <n v="8.658598179825606"/>
    <n v="7.928297984687142"/>
  </r>
  <r>
    <x v="0"/>
    <s v="Warren TB #1103"/>
    <n v="7.4476914492955775"/>
    <n v="7.609729716950464"/>
  </r>
  <r>
    <x v="0"/>
    <s v="Warren TB #1104"/>
    <n v="8.142126841119603"/>
    <n v="7.614092432078083"/>
  </r>
  <r>
    <x v="0"/>
    <s v="Whitley TB #105"/>
    <n v="10.213031603589544"/>
    <n v="10.713416430187864"/>
  </r>
  <r>
    <x v="0"/>
    <s v="Williamstown IndependentTB #30"/>
    <n v="7.772377805909778"/>
    <n v="8.007360378779726"/>
  </r>
  <r>
    <x v="0"/>
    <s v="Williamstown IndependentTB #32"/>
    <n v="8.67363284846253"/>
    <n v="7.918900032883919"/>
  </r>
</pivotCacheRecord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5.xml><?xml version="1.0" encoding="utf-8"?>
<pivotTableDefinition xmlns="http://schemas.openxmlformats.org/spreadsheetml/2006/main" name="PivotTable1" cacheId="9"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H1:J157" firstHeaderRow="0" firstDataRow="1" firstDataCol="1"/>
  <pivotFields count="4">
    <pivotField axis="axisRow" showAll="0" sortType="descending">
      <items count="156">
        <item x="57"/>
        <item x="36"/>
        <item x="41"/>
        <item x="110"/>
        <item x="0"/>
        <item x="1"/>
        <item x="115"/>
        <item x="88"/>
        <item x="78"/>
        <item x="124"/>
        <item x="118"/>
        <item x="77"/>
        <item x="2"/>
        <item x="3"/>
        <item x="4"/>
        <item x="5"/>
        <item x="125"/>
        <item x="64"/>
        <item x="80"/>
        <item x="102"/>
        <item x="6"/>
        <item x="7"/>
        <item x="8"/>
        <item x="9"/>
        <item x="10"/>
        <item x="75"/>
        <item x="66"/>
        <item x="90"/>
        <item x="98"/>
        <item x="37"/>
        <item x="101"/>
        <item x="42"/>
        <item x="45"/>
        <item x="11"/>
        <item x="145"/>
        <item x="153"/>
        <item x="148"/>
        <item x="121"/>
        <item x="133"/>
        <item x="138"/>
        <item x="140"/>
        <item x="135"/>
        <item x="112"/>
        <item x="141"/>
        <item x="137"/>
        <item x="142"/>
        <item x="149"/>
        <item x="107"/>
        <item x="99"/>
        <item x="139"/>
        <item x="146"/>
        <item x="100"/>
        <item x="49"/>
        <item x="48"/>
        <item x="38"/>
        <item x="61"/>
        <item x="52"/>
        <item x="53"/>
        <item x="43"/>
        <item x="50"/>
        <item x="40"/>
        <item x="46"/>
        <item x="67"/>
        <item x="58"/>
        <item x="68"/>
        <item x="51"/>
        <item x="55"/>
        <item x="54"/>
        <item x="12"/>
        <item x="13"/>
        <item x="14"/>
        <item x="15"/>
        <item x="16"/>
        <item x="17"/>
        <item x="18"/>
        <item x="19"/>
        <item x="20"/>
        <item x="21"/>
        <item x="22"/>
        <item x="23"/>
        <item x="24"/>
        <item x="25"/>
        <item x="26"/>
        <item x="27"/>
        <item x="28"/>
        <item x="29"/>
        <item x="59"/>
        <item x="72"/>
        <item x="39"/>
        <item x="60"/>
        <item x="95"/>
        <item x="44"/>
        <item x="111"/>
        <item x="103"/>
        <item x="97"/>
        <item x="120"/>
        <item x="73"/>
        <item x="85"/>
        <item x="134"/>
        <item x="30"/>
        <item x="31"/>
        <item x="35"/>
        <item x="147"/>
        <item x="154"/>
        <item x="32"/>
        <item x="86"/>
        <item x="47"/>
        <item x="33"/>
        <item x="74"/>
        <item x="76"/>
        <item x="65"/>
        <item x="109"/>
        <item x="56"/>
        <item x="62"/>
        <item x="70"/>
        <item x="63"/>
        <item x="96"/>
        <item x="130"/>
        <item x="123"/>
        <item x="104"/>
        <item x="91"/>
        <item x="83"/>
        <item x="151"/>
        <item x="108"/>
        <item x="89"/>
        <item x="114"/>
        <item x="81"/>
        <item x="116"/>
        <item x="128"/>
        <item x="113"/>
        <item x="132"/>
        <item x="84"/>
        <item x="131"/>
        <item x="92"/>
        <item x="94"/>
        <item x="119"/>
        <item x="126"/>
        <item x="93"/>
        <item x="69"/>
        <item x="122"/>
        <item x="152"/>
        <item x="144"/>
        <item x="129"/>
        <item x="106"/>
        <item x="87"/>
        <item x="117"/>
        <item x="105"/>
        <item x="136"/>
        <item x="79"/>
        <item x="143"/>
        <item x="150"/>
        <item x="127"/>
        <item x="82"/>
        <item x="71"/>
        <item x="34"/>
        <item t="default"/>
      </items>
      <autoSortScope>
        <pivotArea outline="0" fieldPosition="0" type="normal">
          <references count="1">
            <reference field="4294967294" selected="0" count="1">
              <x v="0"/>
            </reference>
          </references>
        </pivotArea>
      </autoSortScope>
    </pivotField>
    <pivotField dataField="1" showAll="0"/>
    <pivotField dataField="1" showAll="0" numFmtId="1"/>
    <pivotField showAll="0"/>
  </pivotFields>
  <rowFields count="1">
    <field x="0"/>
  </rowFields>
  <rowItems count="156">
    <i>
      <x v="63"/>
    </i>
    <i>
      <x v="61"/>
    </i>
    <i>
      <x v="58"/>
    </i>
    <i>
      <x v="54"/>
    </i>
    <i>
      <x v="53"/>
    </i>
    <i>
      <x v="91"/>
    </i>
    <i>
      <x v="109"/>
    </i>
    <i>
      <x v="60"/>
    </i>
    <i>
      <x v="52"/>
    </i>
    <i>
      <x v="8"/>
    </i>
    <i>
      <x v="66"/>
    </i>
    <i>
      <x v="67"/>
    </i>
    <i>
      <x v="56"/>
    </i>
    <i>
      <x v="55"/>
    </i>
    <i>
      <x v="17"/>
    </i>
    <i>
      <x v="110"/>
    </i>
    <i>
      <x v="106"/>
    </i>
    <i>
      <x v="105"/>
    </i>
    <i>
      <x v="57"/>
    </i>
    <i>
      <x v="86"/>
    </i>
    <i>
      <x v="143"/>
    </i>
    <i>
      <x v="113"/>
    </i>
    <i>
      <x v="62"/>
    </i>
    <i>
      <x v="64"/>
    </i>
    <i>
      <x v="134"/>
    </i>
    <i>
      <x v="59"/>
    </i>
    <i>
      <x v="96"/>
    </i>
    <i>
      <x v="27"/>
    </i>
    <i>
      <x v="126"/>
    </i>
    <i>
      <x v="115"/>
    </i>
    <i>
      <x v="152"/>
    </i>
    <i>
      <x v="108"/>
    </i>
    <i>
      <x v="65"/>
    </i>
    <i>
      <x v="112"/>
    </i>
    <i>
      <x v="97"/>
    </i>
    <i>
      <x v="145"/>
    </i>
    <i>
      <x v="47"/>
    </i>
    <i>
      <x v="3"/>
    </i>
    <i>
      <x v="32"/>
    </i>
    <i>
      <x v="124"/>
    </i>
    <i>
      <x v="119"/>
    </i>
    <i>
      <x v="92"/>
    </i>
    <i>
      <x v="40"/>
    </i>
    <i>
      <x v="94"/>
    </i>
    <i>
      <x v="1"/>
    </i>
    <i>
      <x v="36"/>
    </i>
    <i>
      <x v="49"/>
    </i>
    <i>
      <x v="88"/>
    </i>
    <i>
      <x v="93"/>
    </i>
    <i>
      <x v="133"/>
    </i>
    <i>
      <x v="37"/>
    </i>
    <i>
      <x v="10"/>
    </i>
    <i>
      <x v="43"/>
    </i>
    <i>
      <x v="87"/>
    </i>
    <i>
      <x v="120"/>
    </i>
    <i>
      <x v="125"/>
    </i>
    <i>
      <x v="48"/>
    </i>
    <i>
      <x v="44"/>
    </i>
    <i>
      <x v="136"/>
    </i>
    <i>
      <x v="45"/>
    </i>
    <i>
      <x v="144"/>
    </i>
    <i>
      <x v="102"/>
    </i>
    <i>
      <x v="39"/>
    </i>
    <i>
      <x v="114"/>
    </i>
    <i>
      <x v="51"/>
    </i>
    <i>
      <x v="42"/>
    </i>
    <i>
      <x v="7"/>
    </i>
    <i>
      <x v="139"/>
    </i>
    <i>
      <x v="131"/>
    </i>
    <i>
      <x v="123"/>
    </i>
    <i>
      <x v="18"/>
    </i>
    <i>
      <x v="16"/>
    </i>
    <i>
      <x v="138"/>
    </i>
    <i>
      <x v="121"/>
    </i>
    <i>
      <x v="6"/>
    </i>
    <i>
      <x v="89"/>
    </i>
    <i>
      <x v="38"/>
    </i>
    <i>
      <x v="41"/>
    </i>
    <i>
      <x v="50"/>
    </i>
    <i>
      <x v="90"/>
    </i>
    <i>
      <x v="2"/>
    </i>
    <i>
      <x v="128"/>
    </i>
    <i>
      <x v="111"/>
    </i>
    <i>
      <x v="9"/>
    </i>
    <i>
      <x v="116"/>
    </i>
    <i>
      <x v="46"/>
    </i>
    <i>
      <x v="146"/>
    </i>
    <i>
      <x v="135"/>
    </i>
    <i>
      <x v="129"/>
    </i>
    <i>
      <x/>
    </i>
    <i>
      <x v="117"/>
    </i>
    <i>
      <x v="127"/>
    </i>
    <i>
      <x v="95"/>
    </i>
    <i>
      <x v="147"/>
    </i>
    <i>
      <x v="137"/>
    </i>
    <i>
      <x v="19"/>
    </i>
    <i>
      <x v="141"/>
    </i>
    <i>
      <x v="28"/>
    </i>
    <i>
      <x v="118"/>
    </i>
    <i>
      <x v="35"/>
    </i>
    <i>
      <x v="130"/>
    </i>
    <i>
      <x v="142"/>
    </i>
    <i>
      <x v="132"/>
    </i>
    <i>
      <x v="98"/>
    </i>
    <i>
      <x v="31"/>
    </i>
    <i>
      <x v="30"/>
    </i>
    <i>
      <x v="149"/>
    </i>
    <i>
      <x v="122"/>
    </i>
    <i>
      <x v="11"/>
    </i>
    <i>
      <x v="25"/>
    </i>
    <i>
      <x v="140"/>
    </i>
    <i>
      <x v="151"/>
    </i>
    <i>
      <x v="150"/>
    </i>
    <i>
      <x v="148"/>
    </i>
    <i>
      <x v="101"/>
    </i>
    <i>
      <x v="154"/>
    </i>
    <i>
      <x v="103"/>
    </i>
    <i>
      <x v="153"/>
    </i>
    <i>
      <x v="34"/>
    </i>
    <i>
      <x v="26"/>
    </i>
    <i>
      <x v="29"/>
    </i>
    <i>
      <x v="99"/>
    </i>
    <i>
      <x v="72"/>
    </i>
    <i>
      <x v="69"/>
    </i>
    <i>
      <x v="85"/>
    </i>
    <i>
      <x v="81"/>
    </i>
    <i>
      <x v="24"/>
    </i>
    <i>
      <x v="22"/>
    </i>
    <i>
      <x v="14"/>
    </i>
    <i>
      <x v="107"/>
    </i>
    <i>
      <x v="83"/>
    </i>
    <i>
      <x v="74"/>
    </i>
    <i>
      <x v="15"/>
    </i>
    <i>
      <x v="82"/>
    </i>
    <i>
      <x v="4"/>
    </i>
    <i>
      <x v="100"/>
    </i>
    <i>
      <x v="68"/>
    </i>
    <i>
      <x v="84"/>
    </i>
    <i>
      <x v="80"/>
    </i>
    <i>
      <x v="104"/>
    </i>
    <i>
      <x v="5"/>
    </i>
    <i>
      <x v="70"/>
    </i>
    <i>
      <x v="12"/>
    </i>
    <i>
      <x v="71"/>
    </i>
    <i>
      <x v="13"/>
    </i>
    <i>
      <x v="73"/>
    </i>
    <i>
      <x v="33"/>
    </i>
    <i>
      <x v="75"/>
    </i>
    <i>
      <x v="78"/>
    </i>
    <i>
      <x v="23"/>
    </i>
    <i>
      <x v="79"/>
    </i>
    <i>
      <x v="21"/>
    </i>
    <i>
      <x v="20"/>
    </i>
    <i>
      <x v="76"/>
    </i>
    <i>
      <x v="77"/>
    </i>
    <i t="grand">
      <x/>
    </i>
  </rowItems>
  <colFields count="1">
    <field x="-2"/>
  </colFields>
  <colItems count="2">
    <i>
      <x/>
    </i>
    <i i="1">
      <x v="1"/>
    </i>
  </colItems>
  <dataFields count="2">
    <dataField name="Fuel Saved 2011" fld="1" baseField="0" baseItem="63"/>
    <dataField name="Fuel Saved 2012" fld="2" baseField="0" baseItem="63"/>
  </dataFields>
  <formats count="1">
    <format dxfId="5">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6.xml><?xml version="1.0" encoding="utf-8"?>
<pivotTableDefinition xmlns="http://schemas.openxmlformats.org/spreadsheetml/2006/main" name="PivotTable3" cacheId="10"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H1:J157" firstHeaderRow="0" firstDataRow="1" firstDataCol="1"/>
  <pivotFields count="6">
    <pivotField axis="axisRow" showAll="0" sortType="descending">
      <items count="156">
        <item x="57"/>
        <item x="36"/>
        <item x="41"/>
        <item x="110"/>
        <item x="0"/>
        <item x="1"/>
        <item x="115"/>
        <item x="88"/>
        <item x="78"/>
        <item x="124"/>
        <item x="118"/>
        <item x="77"/>
        <item x="2"/>
        <item x="3"/>
        <item x="4"/>
        <item x="5"/>
        <item x="125"/>
        <item x="64"/>
        <item x="80"/>
        <item x="102"/>
        <item x="6"/>
        <item x="7"/>
        <item x="8"/>
        <item x="9"/>
        <item x="10"/>
        <item x="75"/>
        <item x="66"/>
        <item x="90"/>
        <item x="98"/>
        <item x="37"/>
        <item x="101"/>
        <item x="42"/>
        <item x="45"/>
        <item x="11"/>
        <item x="145"/>
        <item x="153"/>
        <item x="148"/>
        <item x="121"/>
        <item x="133"/>
        <item x="138"/>
        <item x="140"/>
        <item x="135"/>
        <item x="112"/>
        <item x="141"/>
        <item x="137"/>
        <item x="142"/>
        <item x="149"/>
        <item x="107"/>
        <item x="99"/>
        <item x="139"/>
        <item x="146"/>
        <item x="100"/>
        <item x="49"/>
        <item x="48"/>
        <item x="38"/>
        <item x="61"/>
        <item x="52"/>
        <item x="53"/>
        <item x="43"/>
        <item x="50"/>
        <item x="40"/>
        <item x="46"/>
        <item x="67"/>
        <item x="58"/>
        <item x="68"/>
        <item x="51"/>
        <item x="55"/>
        <item x="54"/>
        <item x="12"/>
        <item x="13"/>
        <item x="14"/>
        <item x="15"/>
        <item x="16"/>
        <item x="17"/>
        <item x="18"/>
        <item x="19"/>
        <item x="20"/>
        <item x="21"/>
        <item x="22"/>
        <item x="23"/>
        <item x="24"/>
        <item x="25"/>
        <item x="26"/>
        <item x="27"/>
        <item x="28"/>
        <item x="29"/>
        <item x="59"/>
        <item x="72"/>
        <item x="39"/>
        <item x="60"/>
        <item x="95"/>
        <item x="44"/>
        <item x="111"/>
        <item x="103"/>
        <item x="97"/>
        <item x="120"/>
        <item x="73"/>
        <item x="85"/>
        <item x="134"/>
        <item x="30"/>
        <item x="31"/>
        <item x="35"/>
        <item x="147"/>
        <item x="154"/>
        <item x="32"/>
        <item x="86"/>
        <item x="47"/>
        <item x="33"/>
        <item x="74"/>
        <item x="76"/>
        <item x="65"/>
        <item x="109"/>
        <item x="56"/>
        <item x="62"/>
        <item x="70"/>
        <item x="63"/>
        <item x="96"/>
        <item x="130"/>
        <item x="123"/>
        <item x="104"/>
        <item x="91"/>
        <item x="83"/>
        <item x="151"/>
        <item x="108"/>
        <item x="89"/>
        <item x="114"/>
        <item x="81"/>
        <item x="116"/>
        <item x="128"/>
        <item x="113"/>
        <item x="132"/>
        <item x="84"/>
        <item x="131"/>
        <item x="92"/>
        <item x="94"/>
        <item x="119"/>
        <item x="126"/>
        <item x="93"/>
        <item x="69"/>
        <item x="122"/>
        <item x="152"/>
        <item x="144"/>
        <item x="129"/>
        <item x="106"/>
        <item x="87"/>
        <item x="117"/>
        <item x="105"/>
        <item x="136"/>
        <item x="79"/>
        <item x="143"/>
        <item x="150"/>
        <item x="127"/>
        <item x="82"/>
        <item x="71"/>
        <item x="34"/>
        <item t="default"/>
      </items>
      <autoSortScope>
        <pivotArea outline="0" fieldPosition="0" type="normal">
          <references count="1">
            <reference field="4294967294" selected="0" count="1">
              <x v="0"/>
            </reference>
          </references>
        </pivotArea>
      </autoSortScope>
    </pivotField>
    <pivotField showAll="0"/>
    <pivotField showAll="0" numFmtId="1"/>
    <pivotField showAll="0"/>
    <pivotField dataField="1" showAll="0" numFmtId="167"/>
    <pivotField dataField="1" showAll="0" numFmtId="167"/>
  </pivotFields>
  <rowFields count="1">
    <field x="0"/>
  </rowFields>
  <rowItems count="156">
    <i>
      <x v="115"/>
    </i>
    <i>
      <x v="62"/>
    </i>
    <i>
      <x v="91"/>
    </i>
    <i>
      <x v="96"/>
    </i>
    <i>
      <x v="55"/>
    </i>
    <i>
      <x v="146"/>
    </i>
    <i>
      <x v="63"/>
    </i>
    <i>
      <x v="97"/>
    </i>
    <i>
      <x v="47"/>
    </i>
    <i>
      <x v="128"/>
    </i>
    <i>
      <x v="66"/>
    </i>
    <i>
      <x v="8"/>
    </i>
    <i>
      <x v="61"/>
    </i>
    <i>
      <x v="60"/>
    </i>
    <i>
      <x v="138"/>
    </i>
    <i>
      <x v="110"/>
    </i>
    <i>
      <x v="109"/>
    </i>
    <i>
      <x v="65"/>
    </i>
    <i>
      <x v="143"/>
    </i>
    <i>
      <x v="57"/>
    </i>
    <i>
      <x v="58"/>
    </i>
    <i>
      <x v="126"/>
    </i>
    <i>
      <x v="67"/>
    </i>
    <i>
      <x v="152"/>
    </i>
    <i>
      <x v="35"/>
    </i>
    <i>
      <x v="52"/>
    </i>
    <i>
      <x v="134"/>
    </i>
    <i>
      <x v="119"/>
    </i>
    <i>
      <x v="54"/>
    </i>
    <i>
      <x v="114"/>
    </i>
    <i>
      <x v="124"/>
    </i>
    <i>
      <x v="53"/>
    </i>
    <i>
      <x v="10"/>
    </i>
    <i>
      <x v="125"/>
    </i>
    <i>
      <x v="6"/>
    </i>
    <i>
      <x v="121"/>
    </i>
    <i>
      <x v="133"/>
    </i>
    <i>
      <x v="106"/>
    </i>
    <i>
      <x v="7"/>
    </i>
    <i>
      <x v="9"/>
    </i>
    <i>
      <x v="40"/>
    </i>
    <i>
      <x v="116"/>
    </i>
    <i>
      <x v="64"/>
    </i>
    <i>
      <x v="94"/>
    </i>
    <i>
      <x v="92"/>
    </i>
    <i>
      <x v="108"/>
    </i>
    <i>
      <x v="113"/>
    </i>
    <i>
      <x v="136"/>
    </i>
    <i>
      <x v="141"/>
    </i>
    <i>
      <x v="122"/>
    </i>
    <i>
      <x v="93"/>
    </i>
    <i>
      <x v="105"/>
    </i>
    <i>
      <x v="123"/>
    </i>
    <i>
      <x v="36"/>
    </i>
    <i>
      <x v="127"/>
    </i>
    <i>
      <x v="56"/>
    </i>
    <i>
      <x v="59"/>
    </i>
    <i>
      <x v="147"/>
    </i>
    <i>
      <x v="112"/>
    </i>
    <i>
      <x v="39"/>
    </i>
    <i>
      <x v="17"/>
    </i>
    <i>
      <x v="27"/>
    </i>
    <i>
      <x v="95"/>
    </i>
    <i>
      <x v="144"/>
    </i>
    <i>
      <x v="86"/>
    </i>
    <i>
      <x v="38"/>
    </i>
    <i>
      <x v="142"/>
    </i>
    <i>
      <x v="3"/>
    </i>
    <i>
      <x v="18"/>
    </i>
    <i>
      <x v="139"/>
    </i>
    <i>
      <x v="145"/>
    </i>
    <i>
      <x v="50"/>
    </i>
    <i>
      <x v="154"/>
    </i>
    <i>
      <x v="149"/>
    </i>
    <i>
      <x v="120"/>
    </i>
    <i>
      <x v="19"/>
    </i>
    <i>
      <x v="135"/>
    </i>
    <i>
      <x v="48"/>
    </i>
    <i>
      <x v="37"/>
    </i>
    <i>
      <x v="43"/>
    </i>
    <i>
      <x v="117"/>
    </i>
    <i>
      <x v="42"/>
    </i>
    <i>
      <x v="87"/>
    </i>
    <i>
      <x v="49"/>
    </i>
    <i>
      <x v="32"/>
    </i>
    <i>
      <x v="118"/>
    </i>
    <i>
      <x v="137"/>
    </i>
    <i>
      <x v="129"/>
    </i>
    <i>
      <x v="30"/>
    </i>
    <i>
      <x v="103"/>
    </i>
    <i>
      <x v="44"/>
    </i>
    <i>
      <x v="111"/>
    </i>
    <i>
      <x v="148"/>
    </i>
    <i>
      <x v="89"/>
    </i>
    <i>
      <x v="46"/>
    </i>
    <i>
      <x v="51"/>
    </i>
    <i>
      <x v="88"/>
    </i>
    <i>
      <x v="130"/>
    </i>
    <i>
      <x v="151"/>
    </i>
    <i>
      <x v="1"/>
    </i>
    <i>
      <x v="45"/>
    </i>
    <i>
      <x v="132"/>
    </i>
    <i>
      <x v="41"/>
    </i>
    <i>
      <x v="25"/>
    </i>
    <i>
      <x v="131"/>
    </i>
    <i>
      <x v="102"/>
    </i>
    <i>
      <x v="90"/>
    </i>
    <i>
      <x v="2"/>
    </i>
    <i>
      <x v="153"/>
    </i>
    <i>
      <x v="34"/>
    </i>
    <i>
      <x v="16"/>
    </i>
    <i>
      <x v="98"/>
    </i>
    <i>
      <x v="150"/>
    </i>
    <i>
      <x v="101"/>
    </i>
    <i>
      <x/>
    </i>
    <i>
      <x v="11"/>
    </i>
    <i>
      <x v="28"/>
    </i>
    <i>
      <x v="31"/>
    </i>
    <i>
      <x v="140"/>
    </i>
    <i>
      <x v="26"/>
    </i>
    <i>
      <x v="29"/>
    </i>
    <i>
      <x v="5"/>
    </i>
    <i>
      <x v="84"/>
    </i>
    <i>
      <x v="81"/>
    </i>
    <i>
      <x v="15"/>
    </i>
    <i>
      <x v="33"/>
    </i>
    <i>
      <x v="82"/>
    </i>
    <i>
      <x v="73"/>
    </i>
    <i>
      <x v="100"/>
    </i>
    <i>
      <x v="104"/>
    </i>
    <i>
      <x v="83"/>
    </i>
    <i>
      <x v="78"/>
    </i>
    <i>
      <x v="68"/>
    </i>
    <i>
      <x v="75"/>
    </i>
    <i>
      <x v="70"/>
    </i>
    <i>
      <x v="107"/>
    </i>
    <i>
      <x v="85"/>
    </i>
    <i>
      <x v="13"/>
    </i>
    <i>
      <x v="80"/>
    </i>
    <i>
      <x v="14"/>
    </i>
    <i>
      <x v="99"/>
    </i>
    <i>
      <x v="79"/>
    </i>
    <i>
      <x v="21"/>
    </i>
    <i>
      <x v="69"/>
    </i>
    <i>
      <x v="22"/>
    </i>
    <i>
      <x v="71"/>
    </i>
    <i>
      <x v="23"/>
    </i>
    <i>
      <x v="24"/>
    </i>
    <i>
      <x v="72"/>
    </i>
    <i>
      <x v="20"/>
    </i>
    <i>
      <x v="4"/>
    </i>
    <i>
      <x v="12"/>
    </i>
    <i>
      <x v="74"/>
    </i>
    <i>
      <x v="76"/>
    </i>
    <i>
      <x v="77"/>
    </i>
    <i t="grand">
      <x/>
    </i>
  </rowItems>
  <colFields count="1">
    <field x="-2"/>
  </colFields>
  <colItems count="2">
    <i>
      <x/>
    </i>
    <i i="1">
      <x v="1"/>
    </i>
  </colItems>
  <dataFields count="2">
    <dataField name="2011 Hybrid MPG" fld="4" baseField="0" baseItem="115"/>
    <dataField name="2012 Hybrid MPG" fld="5" baseField="0" baseItem="115"/>
  </dataFields>
  <formats count="3">
    <format dxfId="4">
      <pivotArea outline="0" fieldPosition="0" collapsedLevelsAreSubtotals="1">
        <references count="1">
          <reference field="0" count="0"/>
        </references>
      </pivotArea>
    </format>
    <format dxfId="3">
      <pivotArea outline="0" fieldPosition="0" collapsedLevelsAreSubtotals="1" grandRow="1"/>
    </format>
    <format dxfId="2">
      <pivotArea outline="0" fieldPosition="0" dataOnly="0" grandRow="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7.xml><?xml version="1.0" encoding="utf-8"?>
<pivotTableDefinition xmlns="http://schemas.openxmlformats.org/spreadsheetml/2006/main" name="PivotTable1" cacheId="8"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G2:I38" firstHeaderRow="0" firstDataRow="1" firstDataCol="1"/>
  <pivotFields count="5">
    <pivotField showAll="0"/>
    <pivotField axis="axisRow" showAll="0" sortType="descending">
      <items count="36">
        <item x="0"/>
        <item x="1"/>
        <item x="2"/>
        <item x="3"/>
        <item x="4"/>
        <item x="5"/>
        <item x="6"/>
        <item x="7"/>
        <item x="8"/>
        <item x="9"/>
        <item x="10"/>
        <item x="12"/>
        <item x="11"/>
        <item x="13"/>
        <item x="14"/>
        <item x="15"/>
        <item x="16"/>
        <item x="17"/>
        <item x="18"/>
        <item x="19"/>
        <item x="20"/>
        <item x="21"/>
        <item x="22"/>
        <item x="24"/>
        <item x="25"/>
        <item x="26"/>
        <item x="27"/>
        <item x="28"/>
        <item x="29"/>
        <item x="30"/>
        <item x="31"/>
        <item x="32"/>
        <item x="33"/>
        <item x="34"/>
        <item x="23"/>
        <item t="default"/>
      </items>
      <autoSortScope>
        <pivotArea outline="0" fieldPosition="0" type="normal">
          <references count="1">
            <reference field="4294967294" selected="0" count="1">
              <x v="0"/>
            </reference>
          </references>
        </pivotArea>
      </autoSortScope>
    </pivotField>
    <pivotField showAll="0"/>
    <pivotField dataField="1" showAll="0" numFmtId="166"/>
    <pivotField dataField="1" showAll="0" numFmtId="166"/>
  </pivotFields>
  <rowFields count="1">
    <field x="1"/>
  </rowFields>
  <rowItems count="36">
    <i>
      <x v="29"/>
    </i>
    <i>
      <x v="32"/>
    </i>
    <i>
      <x v="17"/>
    </i>
    <i>
      <x v="21"/>
    </i>
    <i>
      <x v="20"/>
    </i>
    <i>
      <x v="18"/>
    </i>
    <i>
      <x v="4"/>
    </i>
    <i>
      <x v="27"/>
    </i>
    <i>
      <x v="25"/>
    </i>
    <i>
      <x v="30"/>
    </i>
    <i>
      <x v="5"/>
    </i>
    <i>
      <x v="9"/>
    </i>
    <i>
      <x v="3"/>
    </i>
    <i>
      <x v="28"/>
    </i>
    <i>
      <x v="14"/>
    </i>
    <i>
      <x v="19"/>
    </i>
    <i>
      <x v="12"/>
    </i>
    <i>
      <x v="23"/>
    </i>
    <i>
      <x v="33"/>
    </i>
    <i>
      <x v="1"/>
    </i>
    <i>
      <x v="31"/>
    </i>
    <i>
      <x v="7"/>
    </i>
    <i>
      <x v="34"/>
    </i>
    <i>
      <x v="2"/>
    </i>
    <i>
      <x v="16"/>
    </i>
    <i>
      <x v="22"/>
    </i>
    <i>
      <x/>
    </i>
    <i>
      <x v="10"/>
    </i>
    <i>
      <x v="13"/>
    </i>
    <i>
      <x v="8"/>
    </i>
    <i>
      <x v="11"/>
    </i>
    <i>
      <x v="15"/>
    </i>
    <i>
      <x v="26"/>
    </i>
    <i>
      <x v="24"/>
    </i>
    <i>
      <x v="6"/>
    </i>
    <i t="grand">
      <x/>
    </i>
  </rowItems>
  <colFields count="1">
    <field x="-2"/>
  </colFields>
  <colItems count="2">
    <i>
      <x/>
    </i>
    <i i="1">
      <x v="1"/>
    </i>
  </colItems>
  <dataFields count="2">
    <dataField name="Average of 2011 MPG" fld="3" subtotal="average" baseField="1" baseItem="0"/>
    <dataField name="Average of 2012 MPG" fld="4" subtotal="average" baseField="1" baseItem="0"/>
  </dataFields>
  <formats count="1">
    <format dxfId="1">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8.xml><?xml version="1.0" encoding="utf-8"?>
<pivotTableDefinition xmlns="http://schemas.openxmlformats.org/spreadsheetml/2006/main" name="PivotTable1" cacheId="11"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F3:H6" firstHeaderRow="0" firstDataRow="1" firstDataCol="1"/>
  <pivotFields count="4">
    <pivotField axis="axisRow" showAll="0">
      <items count="3">
        <item x="1"/>
        <item x="0"/>
        <item t="default"/>
      </items>
    </pivotField>
    <pivotField showAll="0"/>
    <pivotField dataField="1" showAll="0"/>
    <pivotField dataField="1" showAll="0" numFmtId="166"/>
  </pivotFields>
  <rowFields count="1">
    <field x="0"/>
  </rowFields>
  <rowItems count="3">
    <i>
      <x/>
    </i>
    <i>
      <x v="1"/>
    </i>
    <i t="grand">
      <x/>
    </i>
  </rowItems>
  <colFields count="1">
    <field x="-2"/>
  </colFields>
  <colItems count="2">
    <i>
      <x/>
    </i>
    <i i="1">
      <x v="1"/>
    </i>
  </colItems>
  <dataFields count="2">
    <dataField name="2011 Hybrid MPG" fld="2" subtotal="average" baseField="0" baseItem="0"/>
    <dataField name="2012 Hybrid MPG" fld="3" subtotal="average" baseField="0" baseItem="0"/>
  </dataFields>
  <formats count="1">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entuckycleanfuels.org/" TargetMode="External" /><Relationship Id="rId2" Type="http://schemas.openxmlformats.org/officeDocument/2006/relationships/hyperlink" Target="mailto:mhowell@kentuckycleanfuels.org" TargetMode="External" /><Relationship Id="rId3" Type="http://schemas.openxmlformats.org/officeDocument/2006/relationships/hyperlink" Target="http://www.kentuckycleanfuels.org/resources/hybridhorsepower-data.ht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 Id="rId3" Type="http://schemas.openxmlformats.org/officeDocument/2006/relationships/pivotTable" Target="../pivotTables/pivotTable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 Id="rId3" Type="http://schemas.openxmlformats.org/officeDocument/2006/relationships/pivotTable" Target="../pivotTables/pivotTable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ivotTable" Target="../pivotTables/pivotTable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ivotTable" Target="../pivotTables/pivotTable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workbookViewId="0" topLeftCell="A1">
      <selection activeCell="H15" sqref="H15"/>
    </sheetView>
  </sheetViews>
  <sheetFormatPr defaultColWidth="9.140625" defaultRowHeight="12.75"/>
  <cols>
    <col min="1" max="1" width="16.8515625" style="372" customWidth="1"/>
    <col min="2" max="2" width="12.28125" style="372" customWidth="1"/>
    <col min="3" max="3" width="15.140625" style="372" customWidth="1"/>
    <col min="4" max="4" width="10.28125" style="372" bestFit="1" customWidth="1"/>
    <col min="5" max="5" width="24.57421875" style="372" customWidth="1"/>
    <col min="6" max="6" width="11.421875" style="372" bestFit="1" customWidth="1"/>
    <col min="7" max="7" width="11.28125" style="372" bestFit="1" customWidth="1"/>
    <col min="8" max="9" width="9.140625" style="372" customWidth="1"/>
    <col min="10" max="10" width="67.8515625" style="372" customWidth="1"/>
    <col min="11" max="16384" width="9.140625" style="372" customWidth="1"/>
  </cols>
  <sheetData>
    <row r="1" spans="1:3" ht="12.75">
      <c r="A1" s="370"/>
      <c r="B1" s="371"/>
      <c r="C1" s="371"/>
    </row>
    <row r="2" spans="1:7" ht="12.75">
      <c r="A2" s="370"/>
      <c r="B2" s="374"/>
      <c r="C2" s="374"/>
      <c r="G2" s="370" t="s">
        <v>362</v>
      </c>
    </row>
    <row r="3" spans="1:7" ht="12.75">
      <c r="A3" s="370"/>
      <c r="B3" s="374"/>
      <c r="C3" s="374"/>
      <c r="G3" s="370" t="s">
        <v>363</v>
      </c>
    </row>
    <row r="4" spans="1:7" ht="12.75">
      <c r="A4" s="370"/>
      <c r="B4" s="374"/>
      <c r="C4" s="374"/>
      <c r="G4" s="370" t="s">
        <v>364</v>
      </c>
    </row>
    <row r="5" spans="1:7" ht="12.75">
      <c r="A5" s="370"/>
      <c r="B5" s="377"/>
      <c r="C5" s="377"/>
      <c r="G5" s="386" t="s">
        <v>367</v>
      </c>
    </row>
    <row r="6" spans="2:7" ht="12.75">
      <c r="B6" s="380"/>
      <c r="C6" s="380"/>
      <c r="F6" s="381"/>
      <c r="G6" s="387" t="s">
        <v>365</v>
      </c>
    </row>
    <row r="7" ht="12.75">
      <c r="G7" s="370" t="s">
        <v>366</v>
      </c>
    </row>
    <row r="8" ht="12.75"/>
    <row r="9" ht="12.75"/>
    <row r="10" ht="12.75"/>
    <row r="11" spans="2:7" ht="54" customHeight="1">
      <c r="B11" s="395" t="s">
        <v>381</v>
      </c>
      <c r="C11" s="395"/>
      <c r="D11" s="395"/>
      <c r="E11" s="395"/>
      <c r="F11" s="395"/>
      <c r="G11" s="395"/>
    </row>
    <row r="12" ht="12.75">
      <c r="B12" s="383" t="s">
        <v>369</v>
      </c>
    </row>
    <row r="13" ht="12.75">
      <c r="B13" s="383"/>
    </row>
    <row r="14" ht="12.75">
      <c r="B14" s="372" t="s">
        <v>382</v>
      </c>
    </row>
    <row r="15" ht="13.5" thickBot="1"/>
    <row r="16" spans="2:6" ht="13.5" thickBot="1">
      <c r="B16" s="392" t="s">
        <v>348</v>
      </c>
      <c r="C16" s="393"/>
      <c r="D16" s="393"/>
      <c r="E16" s="393"/>
      <c r="F16" s="394"/>
    </row>
    <row r="17" spans="2:6" ht="12.75">
      <c r="B17" s="389" t="s">
        <v>349</v>
      </c>
      <c r="C17" s="382" t="s">
        <v>348</v>
      </c>
      <c r="D17" s="382"/>
      <c r="E17" s="382"/>
      <c r="F17" s="373"/>
    </row>
    <row r="18" spans="2:8" ht="12.75">
      <c r="B18" s="384" t="s">
        <v>350</v>
      </c>
      <c r="C18" s="375" t="s">
        <v>368</v>
      </c>
      <c r="D18" s="375"/>
      <c r="E18" s="375"/>
      <c r="F18" s="376"/>
      <c r="H18" s="375"/>
    </row>
    <row r="19" spans="2:8" ht="12.75">
      <c r="B19" s="384"/>
      <c r="C19" s="388"/>
      <c r="D19" s="375" t="s">
        <v>375</v>
      </c>
      <c r="E19" s="375"/>
      <c r="F19" s="376"/>
      <c r="G19" s="375"/>
      <c r="H19" s="375"/>
    </row>
    <row r="20" spans="2:8" ht="12.75">
      <c r="B20" s="384"/>
      <c r="C20" s="388"/>
      <c r="D20" s="375" t="s">
        <v>376</v>
      </c>
      <c r="E20" s="375"/>
      <c r="F20" s="376"/>
      <c r="G20" s="375"/>
      <c r="H20" s="375"/>
    </row>
    <row r="21" spans="2:8" ht="12.75">
      <c r="B21" s="384"/>
      <c r="C21" s="388"/>
      <c r="D21" s="375" t="s">
        <v>373</v>
      </c>
      <c r="E21" s="375"/>
      <c r="F21" s="376"/>
      <c r="G21" s="375"/>
      <c r="H21" s="375"/>
    </row>
    <row r="22" spans="2:8" ht="12.75">
      <c r="B22" s="384"/>
      <c r="C22" s="388"/>
      <c r="D22" s="375" t="s">
        <v>374</v>
      </c>
      <c r="E22" s="375"/>
      <c r="F22" s="376"/>
      <c r="G22" s="375"/>
      <c r="H22" s="375"/>
    </row>
    <row r="23" spans="2:8" ht="12.75">
      <c r="B23" s="384"/>
      <c r="C23" s="388"/>
      <c r="D23" s="375" t="s">
        <v>383</v>
      </c>
      <c r="E23" s="375"/>
      <c r="F23" s="376"/>
      <c r="G23" s="375"/>
      <c r="H23" s="375"/>
    </row>
    <row r="24" spans="2:8" ht="12.75">
      <c r="B24" s="384"/>
      <c r="C24" s="388"/>
      <c r="D24" s="375" t="s">
        <v>380</v>
      </c>
      <c r="E24" s="375"/>
      <c r="F24" s="376"/>
      <c r="G24" s="375"/>
      <c r="H24" s="375"/>
    </row>
    <row r="25" spans="2:8" ht="12.75">
      <c r="B25" s="384" t="s">
        <v>351</v>
      </c>
      <c r="C25" s="375" t="s">
        <v>352</v>
      </c>
      <c r="D25" s="375"/>
      <c r="E25" s="375"/>
      <c r="F25" s="376"/>
      <c r="H25" s="375"/>
    </row>
    <row r="26" spans="2:6" ht="12.75">
      <c r="B26" s="384" t="s">
        <v>353</v>
      </c>
      <c r="C26" s="375" t="s">
        <v>384</v>
      </c>
      <c r="D26" s="375"/>
      <c r="E26" s="375"/>
      <c r="F26" s="376"/>
    </row>
    <row r="27" spans="2:6" ht="12.75">
      <c r="B27" s="384" t="s">
        <v>354</v>
      </c>
      <c r="C27" s="375" t="s">
        <v>385</v>
      </c>
      <c r="D27" s="375"/>
      <c r="E27" s="375"/>
      <c r="F27" s="376"/>
    </row>
    <row r="28" spans="2:6" ht="12.75">
      <c r="B28" s="384" t="s">
        <v>355</v>
      </c>
      <c r="C28" s="375" t="s">
        <v>356</v>
      </c>
      <c r="D28" s="375"/>
      <c r="E28" s="375"/>
      <c r="F28" s="376"/>
    </row>
    <row r="29" spans="2:6" ht="12.75">
      <c r="B29" s="384" t="s">
        <v>357</v>
      </c>
      <c r="C29" s="375" t="s">
        <v>386</v>
      </c>
      <c r="D29" s="375"/>
      <c r="E29" s="375"/>
      <c r="F29" s="376"/>
    </row>
    <row r="30" spans="2:6" ht="12.75">
      <c r="B30" s="384" t="s">
        <v>358</v>
      </c>
      <c r="C30" s="375" t="s">
        <v>393</v>
      </c>
      <c r="D30" s="375"/>
      <c r="E30" s="375"/>
      <c r="F30" s="376"/>
    </row>
    <row r="31" spans="2:6" ht="12.75">
      <c r="B31" s="384" t="s">
        <v>359</v>
      </c>
      <c r="C31" s="375" t="s">
        <v>394</v>
      </c>
      <c r="D31" s="375"/>
      <c r="E31" s="375"/>
      <c r="F31" s="376"/>
    </row>
    <row r="32" spans="2:6" ht="12.75">
      <c r="B32" s="384" t="s">
        <v>360</v>
      </c>
      <c r="C32" s="375" t="s">
        <v>387</v>
      </c>
      <c r="D32" s="375"/>
      <c r="E32" s="375"/>
      <c r="F32" s="376"/>
    </row>
    <row r="33" spans="2:6" ht="13.5" thickBot="1">
      <c r="B33" s="385" t="s">
        <v>361</v>
      </c>
      <c r="C33" s="378" t="s">
        <v>388</v>
      </c>
      <c r="D33" s="378"/>
      <c r="E33" s="378"/>
      <c r="F33" s="379"/>
    </row>
  </sheetData>
  <sheetProtection password="CDAA" sheet="1" objects="1" scenarios="1" autoFilter="0" pivotTables="0"/>
  <mergeCells count="2">
    <mergeCell ref="B16:F16"/>
    <mergeCell ref="B11:G11"/>
  </mergeCells>
  <hyperlinks>
    <hyperlink ref="G5" r:id="rId1" display="http://www.kentuckycleanfuels.org/"/>
    <hyperlink ref="G6" r:id="rId2" display="mailto:mhowell@kentuckycleanfuels.org"/>
    <hyperlink ref="B12" r:id="rId3" display="http://www.kentuckycleanfuels.org/resources/hybridhorsepower-data.htm"/>
  </hyperlinks>
  <printOptions/>
  <pageMargins left="0.7" right="0.7" top="0.75" bottom="0.75" header="0.3" footer="0.3"/>
  <pageSetup horizontalDpi="600" verticalDpi="600" orientation="portrait" r:id="rId5"/>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A1:M156"/>
  <sheetViews>
    <sheetView workbookViewId="0" topLeftCell="A1">
      <selection activeCell="A3" sqref="A3"/>
    </sheetView>
  </sheetViews>
  <sheetFormatPr defaultColWidth="9.140625" defaultRowHeight="12.75"/>
  <cols>
    <col min="1" max="1" width="29.00390625" style="0" bestFit="1" customWidth="1"/>
    <col min="2" max="2" width="23.00390625" style="0" bestFit="1" customWidth="1"/>
    <col min="3" max="3" width="8.8515625" style="0" bestFit="1" customWidth="1"/>
    <col min="7" max="7" width="23.00390625" style="0" customWidth="1"/>
    <col min="8" max="9" width="20.57421875" style="0" bestFit="1" customWidth="1"/>
  </cols>
  <sheetData>
    <row r="1" spans="1:5" s="57" customFormat="1" ht="12.75">
      <c r="A1" s="57" t="str">
        <f>' 3. Master Data '!B10</f>
        <v>District/Type/Bus #</v>
      </c>
      <c r="B1" s="57" t="s">
        <v>327</v>
      </c>
      <c r="C1" s="57" t="str">
        <f>' 3. Master Data '!A10</f>
        <v>Bus Type</v>
      </c>
      <c r="D1" s="57" t="s">
        <v>328</v>
      </c>
      <c r="E1" s="57" t="s">
        <v>329</v>
      </c>
    </row>
    <row r="2" spans="1:9" ht="12.75">
      <c r="A2" t="str">
        <f>' 3. Master Data '!B11</f>
        <v>Allen -TB #21</v>
      </c>
      <c r="B2" s="342" t="s">
        <v>326</v>
      </c>
      <c r="C2" t="str">
        <f>' 3. Master Data '!A11</f>
        <v>TB</v>
      </c>
      <c r="D2" s="107">
        <f>VLOOKUP(A2,' 3. Master Data '!$B$11:$FU$167,' 3. Master Data '!$CF$4,FALSE)</f>
        <v>7.390984784492688</v>
      </c>
      <c r="E2" s="107">
        <f>VLOOKUP(A2,' 3. Master Data '!$B$11:$FU$167,' 3. Master Data '!$FS$4,FALSE)</f>
        <v>7.034890932982918</v>
      </c>
      <c r="G2" s="343" t="s">
        <v>330</v>
      </c>
      <c r="H2" t="s">
        <v>332</v>
      </c>
      <c r="I2" t="s">
        <v>333</v>
      </c>
    </row>
    <row r="3" spans="1:9" ht="12.75">
      <c r="A3" t="str">
        <f>' 3. Master Data '!B12</f>
        <v>Bardstown Independent IC #6</v>
      </c>
      <c r="B3" s="342" t="s">
        <v>293</v>
      </c>
      <c r="C3" t="str">
        <f>' 3. Master Data '!A12</f>
        <v>IC</v>
      </c>
      <c r="D3" s="107">
        <f>VLOOKUP(A3,' 3. Master Data '!$B$11:$FU$167,' 3. Master Data '!$CF$4,FALSE)</f>
        <v>8.138716356107661</v>
      </c>
      <c r="E3" s="107">
        <f>VLOOKUP(A3,' 3. Master Data '!$B$11:$FU$167,' 3. Master Data '!$FS$4,FALSE)</f>
        <v>6.5428353313729914</v>
      </c>
      <c r="G3" s="337" t="s">
        <v>321</v>
      </c>
      <c r="H3" s="344">
        <v>11.407888767313388</v>
      </c>
      <c r="I3" s="344">
        <v>9.320792673363202</v>
      </c>
    </row>
    <row r="4" spans="1:9" ht="12.75">
      <c r="A4" t="str">
        <f>' 3. Master Data '!B13</f>
        <v>Barren IC #1</v>
      </c>
      <c r="B4" s="342" t="s">
        <v>294</v>
      </c>
      <c r="C4" t="str">
        <f>' 3. Master Data '!A13</f>
        <v>IC</v>
      </c>
      <c r="D4" s="107">
        <f>VLOOKUP(A4,' 3. Master Data '!$B$11:$FU$167,' 3. Master Data '!$CF$4,FALSE)</f>
        <v>7.793427484473733</v>
      </c>
      <c r="E4" s="107">
        <f>VLOOKUP(A4,' 3. Master Data '!$B$11:$FU$167,' 3. Master Data '!$FS$4,FALSE)</f>
        <v>7.508409090909092</v>
      </c>
      <c r="G4" s="337" t="s">
        <v>324</v>
      </c>
      <c r="H4" s="344">
        <v>10.213031603589544</v>
      </c>
      <c r="I4" s="344">
        <v>10.713416430187864</v>
      </c>
    </row>
    <row r="5" spans="1:9" ht="12.75">
      <c r="A5" t="str">
        <f>' 3. Master Data '!B15</f>
        <v>Bath IC #1268</v>
      </c>
      <c r="B5" s="342" t="s">
        <v>295</v>
      </c>
      <c r="C5" t="str">
        <f>' 3. Master Data '!A15</f>
        <v>IC</v>
      </c>
      <c r="D5" s="107"/>
      <c r="E5" s="107">
        <f>VLOOKUP(A5,' 3. Master Data '!$B$11:$FU$167,' 3. Master Data '!$FS$4,FALSE)</f>
        <v>8.10690457719162</v>
      </c>
      <c r="G5" s="337" t="s">
        <v>309</v>
      </c>
      <c r="H5" s="344">
        <v>10.173090176536077</v>
      </c>
      <c r="I5" s="344">
        <v>9.180143128828828</v>
      </c>
    </row>
    <row r="6" spans="1:9" ht="12.75">
      <c r="A6" t="str">
        <f>' 3. Master Data '!B16</f>
        <v>Bath IC #1269</v>
      </c>
      <c r="B6" s="342" t="s">
        <v>295</v>
      </c>
      <c r="C6" t="str">
        <f>' 3. Master Data '!A16</f>
        <v>IC</v>
      </c>
      <c r="D6" s="107"/>
      <c r="E6" s="107">
        <f>VLOOKUP(A6,' 3. Master Data '!$B$11:$FU$167,' 3. Master Data '!$FS$4,FALSE)</f>
        <v>7.2198807157057665</v>
      </c>
      <c r="G6" s="337" t="s">
        <v>313</v>
      </c>
      <c r="H6" s="344">
        <v>9.895683792482922</v>
      </c>
      <c r="I6" s="344">
        <v>7.989798553384779</v>
      </c>
    </row>
    <row r="7" spans="1:9" ht="12.75">
      <c r="A7" t="str">
        <f>' 3. Master Data '!B17</f>
        <v>Bath IC #1166</v>
      </c>
      <c r="B7" s="342" t="s">
        <v>295</v>
      </c>
      <c r="C7" t="str">
        <f>' 3. Master Data '!A17</f>
        <v>IC</v>
      </c>
      <c r="D7" s="107">
        <f>VLOOKUP(A7,' 3. Master Data '!$B$11:$FU$167,' 3. Master Data '!$CF$4,FALSE)</f>
        <v>8.722366347821936</v>
      </c>
      <c r="E7" s="107">
        <f>VLOOKUP(A7,' 3. Master Data '!$B$11:$FU$167,' 3. Master Data '!$FS$4,FALSE)</f>
        <v>8.00602428639016</v>
      </c>
      <c r="G7" s="337" t="s">
        <v>312</v>
      </c>
      <c r="H7" s="344">
        <v>9.81944273071638</v>
      </c>
      <c r="I7" s="344">
        <v>9.203021451450484</v>
      </c>
    </row>
    <row r="8" spans="1:9" ht="12.75">
      <c r="A8" t="str">
        <f>' 3. Master Data '!B18</f>
        <v>Boone TB #294</v>
      </c>
      <c r="B8" s="342" t="s">
        <v>296</v>
      </c>
      <c r="C8" t="str">
        <f>' 3. Master Data '!A18</f>
        <v>TB</v>
      </c>
      <c r="D8" s="107">
        <f>VLOOKUP(A8,' 3. Master Data '!$B$11:$FU$167,' 3. Master Data '!$CF$4,FALSE)</f>
        <v>9.485597905149842</v>
      </c>
      <c r="E8" s="107">
        <f>VLOOKUP(A8,' 3. Master Data '!$B$11:$FU$167,' 3. Master Data '!$FS$4,FALSE)</f>
        <v>9.373575902177153</v>
      </c>
      <c r="G8" s="337" t="s">
        <v>310</v>
      </c>
      <c r="H8" s="344">
        <v>9.548211052903127</v>
      </c>
      <c r="I8" s="344">
        <v>8.18702483472352</v>
      </c>
    </row>
    <row r="9" spans="1:9" ht="12.75">
      <c r="A9" t="str">
        <f>' 3. Master Data '!B19</f>
        <v>Boone TB #295</v>
      </c>
      <c r="B9" s="342" t="s">
        <v>296</v>
      </c>
      <c r="C9" t="str">
        <f>' 3. Master Data '!A19</f>
        <v>TB</v>
      </c>
      <c r="D9" s="107">
        <f>VLOOKUP(A9,' 3. Master Data '!$B$11:$FU$167,' 3. Master Data '!$CF$4,FALSE)</f>
        <v>9.40616562847412</v>
      </c>
      <c r="E9" s="107">
        <f>VLOOKUP(A9,' 3. Master Data '!$B$11:$FU$167,' 3. Master Data '!$FS$4,FALSE)</f>
        <v>8.987241329140131</v>
      </c>
      <c r="G9" s="337" t="s">
        <v>296</v>
      </c>
      <c r="H9" s="344">
        <v>9.445881766811981</v>
      </c>
      <c r="I9" s="344">
        <v>9.180408615658642</v>
      </c>
    </row>
    <row r="10" spans="1:9" ht="12.75">
      <c r="A10" t="str">
        <f>' 3. Master Data '!B20</f>
        <v>BreathittTB #30</v>
      </c>
      <c r="B10" s="342" t="s">
        <v>297</v>
      </c>
      <c r="C10" t="str">
        <f>' 3. Master Data '!A20</f>
        <v>TB</v>
      </c>
      <c r="D10" s="107">
        <f>VLOOKUP(A10,' 3. Master Data '!$B$11:$FU$167,' 3. Master Data '!$CF$4,FALSE)</f>
        <v>8.88939557063701</v>
      </c>
      <c r="E10" s="107">
        <f>VLOOKUP(A10,' 3. Master Data '!$B$11:$FU$167,' 3. Master Data '!$FS$4,FALSE)</f>
        <v>9.294920648574255</v>
      </c>
      <c r="G10" s="337" t="s">
        <v>319</v>
      </c>
      <c r="H10" s="344">
        <v>9.28323525674332</v>
      </c>
      <c r="I10" s="344">
        <v>9.227624979752589</v>
      </c>
    </row>
    <row r="11" spans="1:9" ht="12.75">
      <c r="A11" t="str">
        <f>' 3. Master Data '!B21</f>
        <v>BreathittTB #1</v>
      </c>
      <c r="B11" s="342" t="s">
        <v>297</v>
      </c>
      <c r="C11" t="str">
        <f>' 3. Master Data '!A21</f>
        <v>TB</v>
      </c>
      <c r="D11" s="107">
        <f>VLOOKUP(A11,' 3. Master Data '!$B$11:$FU$167,' 3. Master Data '!$CF$4,FALSE)</f>
        <v>10.97815271468743</v>
      </c>
      <c r="E11" s="107">
        <f>VLOOKUP(A11,' 3. Master Data '!$B$11:$FU$167,' 3. Master Data '!$FS$4,FALSE)</f>
        <v>10.603259050260627</v>
      </c>
      <c r="G11" s="337" t="s">
        <v>317</v>
      </c>
      <c r="H11" s="344">
        <v>9.246921533882091</v>
      </c>
      <c r="I11" s="344">
        <v>7.187928644594752</v>
      </c>
    </row>
    <row r="12" spans="1:9" ht="12.75">
      <c r="A12" t="str">
        <f>' 3. Master Data '!B22</f>
        <v>BreathittTB #18</v>
      </c>
      <c r="B12" s="342" t="s">
        <v>297</v>
      </c>
      <c r="C12" t="str">
        <f>' 3. Master Data '!A22</f>
        <v>TB</v>
      </c>
      <c r="D12" s="107">
        <f>VLOOKUP(A12,' 3. Master Data '!$B$11:$FU$167,' 3. Master Data '!$CF$4,FALSE)</f>
        <v>7.651388730140588</v>
      </c>
      <c r="E12" s="107">
        <f>VLOOKUP(A12,' 3. Master Data '!$B$11:$FU$167,' 3. Master Data '!$FS$4,FALSE)</f>
        <v>8.267894389438945</v>
      </c>
      <c r="G12" s="337" t="s">
        <v>322</v>
      </c>
      <c r="H12" s="344">
        <v>8.922334164968483</v>
      </c>
      <c r="I12" s="344">
        <v>9.35118672547784</v>
      </c>
    </row>
    <row r="13" spans="1:9" ht="12.75">
      <c r="A13" t="str">
        <f>' 3. Master Data '!B23</f>
        <v>BreathittTB #60</v>
      </c>
      <c r="B13" s="342" t="s">
        <v>297</v>
      </c>
      <c r="C13" t="str">
        <f>' 3. Master Data '!A23</f>
        <v>TB</v>
      </c>
      <c r="D13" s="107">
        <f>VLOOKUP(A13,' 3. Master Data '!$B$11:$FU$167,' 3. Master Data '!$CF$4,FALSE)</f>
        <v>8.713444759802377</v>
      </c>
      <c r="E13" s="107">
        <f>VLOOKUP(A13,' 3. Master Data '!$B$11:$FU$167,' 3. Master Data '!$FS$4,FALSE)</f>
        <v>8.627507210548004</v>
      </c>
      <c r="G13" s="337" t="s">
        <v>297</v>
      </c>
      <c r="H13" s="344">
        <v>8.888511017891167</v>
      </c>
      <c r="I13" s="344">
        <v>9.231700574936307</v>
      </c>
    </row>
    <row r="14" spans="1:9" ht="12.75">
      <c r="A14" t="str">
        <f>' 3. Master Data '!B24</f>
        <v>BreathittTB #61</v>
      </c>
      <c r="B14" s="342" t="s">
        <v>297</v>
      </c>
      <c r="C14" t="str">
        <f>' 3. Master Data '!A24</f>
        <v>TB</v>
      </c>
      <c r="D14" s="107">
        <f>VLOOKUP(A14,' 3. Master Data '!$B$11:$FU$167,' 3. Master Data '!$CF$4,FALSE)</f>
        <v>8.62613981762918</v>
      </c>
      <c r="E14" s="107">
        <f>VLOOKUP(A14,' 3. Master Data '!$B$11:$FU$167,' 3. Master Data '!$FS$4,FALSE)</f>
        <v>8.766128909635531</v>
      </c>
      <c r="G14" s="337" t="s">
        <v>301</v>
      </c>
      <c r="H14" s="344">
        <v>8.859856339124589</v>
      </c>
      <c r="I14" s="344">
        <v>8.992610331147608</v>
      </c>
    </row>
    <row r="15" spans="1:9" ht="12.75">
      <c r="A15" t="str">
        <f>' 3. Master Data '!B25</f>
        <v>BreathittTB #1060</v>
      </c>
      <c r="B15" s="342" t="s">
        <v>297</v>
      </c>
      <c r="C15" t="str">
        <f>' 3. Master Data '!A25</f>
        <v>TB</v>
      </c>
      <c r="D15" s="107">
        <f>VLOOKUP(A15,' 3. Master Data '!$B$11:$FU$167,' 3. Master Data '!$CF$4,FALSE)</f>
        <v>9.58751902587519</v>
      </c>
      <c r="E15" s="107">
        <f>VLOOKUP(A15,' 3. Master Data '!$B$11:$FU$167,' 3. Master Data '!$FS$4,FALSE)</f>
        <v>9.422677210683393</v>
      </c>
      <c r="G15" s="337" t="s">
        <v>295</v>
      </c>
      <c r="H15" s="344">
        <v>8.722366347821936</v>
      </c>
      <c r="I15" s="344">
        <v>7.77760319309585</v>
      </c>
    </row>
    <row r="16" spans="1:9" ht="12.75">
      <c r="A16" t="str">
        <f>' 3. Master Data '!B26</f>
        <v>BreathittTB #1018</v>
      </c>
      <c r="B16" s="342" t="s">
        <v>297</v>
      </c>
      <c r="C16" t="str">
        <f>' 3. Master Data '!A26</f>
        <v>TB</v>
      </c>
      <c r="D16" s="107">
        <f>VLOOKUP(A16,' 3. Master Data '!$B$11:$FU$167,' 3. Master Data '!$CF$4,FALSE)</f>
        <v>9.302854571814228</v>
      </c>
      <c r="E16" s="107">
        <f>VLOOKUP(A16,' 3. Master Data '!$B$11:$FU$167,' 3. Master Data '!$FS$4,FALSE)</f>
        <v>9.946500294542924</v>
      </c>
      <c r="G16" s="337" t="s">
        <v>320</v>
      </c>
      <c r="H16" s="344">
        <v>8.703989399460507</v>
      </c>
      <c r="I16" s="344">
        <v>9.006514011545443</v>
      </c>
    </row>
    <row r="17" spans="1:9" ht="12.75">
      <c r="A17" t="str">
        <f>' 3. Master Data '!B27</f>
        <v>BreathittTB #1061</v>
      </c>
      <c r="B17" s="342" t="s">
        <v>297</v>
      </c>
      <c r="C17" t="str">
        <f>' 3. Master Data '!A27</f>
        <v>TB</v>
      </c>
      <c r="D17" s="107">
        <f>VLOOKUP(A17,' 3. Master Data '!$B$11:$FU$167,' 3. Master Data '!$CF$4,FALSE)</f>
        <v>7.359192952543336</v>
      </c>
      <c r="E17" s="107">
        <f>VLOOKUP(A17,' 3. Master Data '!$B$11:$FU$167,' 3. Master Data '!$FS$4,FALSE)</f>
        <v>7.134917217895025</v>
      </c>
      <c r="G17" s="337" t="s">
        <v>306</v>
      </c>
      <c r="H17" s="344">
        <v>8.431236565681147</v>
      </c>
      <c r="I17" s="344">
        <v>7.3912571755469205</v>
      </c>
    </row>
    <row r="18" spans="1:9" ht="12.75">
      <c r="A18" t="str">
        <f>' 3. Master Data '!B28</f>
        <v>BreathittTB #1321</v>
      </c>
      <c r="B18" s="342" t="s">
        <v>297</v>
      </c>
      <c r="C18" t="str">
        <f>' 3. Master Data '!A28</f>
        <v>TB</v>
      </c>
      <c r="D18" s="107"/>
      <c r="E18" s="107">
        <f>VLOOKUP(A18,' 3. Master Data '!$B$11:$FU$167,' 3. Master Data '!$FS$4,FALSE)</f>
        <v>10.657496809612097</v>
      </c>
      <c r="G18" s="337" t="s">
        <v>311</v>
      </c>
      <c r="H18" s="344">
        <v>8.32883349901761</v>
      </c>
      <c r="I18" s="344">
        <v>7.887242265980872</v>
      </c>
    </row>
    <row r="19" spans="1:9" ht="12.75">
      <c r="A19" t="str">
        <f>' 3. Master Data '!B29</f>
        <v>BreathittTB #1324</v>
      </c>
      <c r="B19" s="342" t="s">
        <v>297</v>
      </c>
      <c r="C19" t="str">
        <f>' 3. Master Data '!A29</f>
        <v>TB</v>
      </c>
      <c r="D19" s="107"/>
      <c r="E19" s="107">
        <f>VLOOKUP(A19,' 3. Master Data '!$B$11:$FU$167,' 3. Master Data '!$FS$4,FALSE)</f>
        <v>8.723583513740847</v>
      </c>
      <c r="G19" s="337" t="s">
        <v>303</v>
      </c>
      <c r="H19" s="344">
        <v>8.301495619175176</v>
      </c>
      <c r="I19" s="344">
        <v>7.750482735401586</v>
      </c>
    </row>
    <row r="20" spans="1:9" ht="12.75">
      <c r="A20" t="str">
        <f>' 3. Master Data '!B30</f>
        <v>BreathittTB #1333</v>
      </c>
      <c r="B20" s="342" t="s">
        <v>297</v>
      </c>
      <c r="C20" t="str">
        <f>' 3. Master Data '!A30</f>
        <v>TB</v>
      </c>
      <c r="D20" s="107"/>
      <c r="E20" s="107">
        <f>VLOOKUP(A20,' 3. Master Data '!$B$11:$FU$167,' 3. Master Data '!$FS$4,FALSE)</f>
        <v>10.191935242653107</v>
      </c>
      <c r="G20" s="337" t="s">
        <v>315</v>
      </c>
      <c r="H20" s="344">
        <v>8.296514822848879</v>
      </c>
      <c r="I20" s="344">
        <v>7.53052602047973</v>
      </c>
    </row>
    <row r="21" spans="1:9" ht="12.75">
      <c r="A21" t="str">
        <f>' 3. Master Data '!B31</f>
        <v>BreathittTB #1336</v>
      </c>
      <c r="B21" s="342" t="s">
        <v>297</v>
      </c>
      <c r="C21" t="str">
        <f>' 3. Master Data '!A31</f>
        <v>TB</v>
      </c>
      <c r="D21" s="107"/>
      <c r="E21" s="107">
        <f>VLOOKUP(A21,' 3. Master Data '!$B$11:$FU$167,' 3. Master Data '!$FS$4,FALSE)</f>
        <v>9.143586401650918</v>
      </c>
      <c r="G21" s="337" t="s">
        <v>325</v>
      </c>
      <c r="H21" s="344">
        <v>8.223005327186154</v>
      </c>
      <c r="I21" s="344">
        <v>7.963130205831822</v>
      </c>
    </row>
    <row r="22" spans="1:9" ht="12.75">
      <c r="A22" t="str">
        <f>' 3. Master Data '!B32</f>
        <v>Bullitt IC #1212</v>
      </c>
      <c r="B22" s="342" t="s">
        <v>298</v>
      </c>
      <c r="C22" t="str">
        <f>' 3. Master Data '!A32</f>
        <v>IC</v>
      </c>
      <c r="D22" s="107"/>
      <c r="E22" s="107">
        <f>VLOOKUP(A22,' 3. Master Data '!$B$11:$FU$167,' 3. Master Data '!$FS$4,FALSE)</f>
        <v>7.637553832902671</v>
      </c>
      <c r="G22" s="337" t="s">
        <v>293</v>
      </c>
      <c r="H22" s="344">
        <v>8.138716356107661</v>
      </c>
      <c r="I22" s="344">
        <v>6.5428353313729914</v>
      </c>
    </row>
    <row r="23" spans="1:9" ht="12.75">
      <c r="A23" t="str">
        <f>' 3. Master Data '!B33</f>
        <v>Bullitt IC #1248</v>
      </c>
      <c r="B23" s="342" t="s">
        <v>298</v>
      </c>
      <c r="C23" t="str">
        <f>' 3. Master Data '!A33</f>
        <v>IC</v>
      </c>
      <c r="D23" s="107"/>
      <c r="E23" s="107">
        <f>VLOOKUP(A23,' 3. Master Data '!$B$11:$FU$167,' 3. Master Data '!$FS$4,FALSE)</f>
        <v>7.444860943168077</v>
      </c>
      <c r="G23" s="337" t="s">
        <v>323</v>
      </c>
      <c r="H23" s="344">
        <v>8.129416641989256</v>
      </c>
      <c r="I23" s="344">
        <v>7.67672876536991</v>
      </c>
    </row>
    <row r="24" spans="1:9" ht="12.75">
      <c r="A24" t="str">
        <f>' 3. Master Data '!B34</f>
        <v>Bullitt IC #1259</v>
      </c>
      <c r="B24" s="342" t="s">
        <v>298</v>
      </c>
      <c r="C24" t="str">
        <f>' 3. Master Data '!A34</f>
        <v>IC</v>
      </c>
      <c r="D24" s="107"/>
      <c r="E24" s="107">
        <f>VLOOKUP(A24,' 3. Master Data '!$B$11:$FU$167,' 3. Master Data '!$FS$4,FALSE)</f>
        <v>7.5538531278331815</v>
      </c>
      <c r="G24" s="337" t="s">
        <v>299</v>
      </c>
      <c r="H24" s="344">
        <v>7.94811974436596</v>
      </c>
      <c r="I24" s="344">
        <v>7.685185084745763</v>
      </c>
    </row>
    <row r="25" spans="1:9" ht="12.75">
      <c r="A25" t="str">
        <f>' 3. Master Data '!B35</f>
        <v>Bullitt IC #1289</v>
      </c>
      <c r="B25" s="342" t="s">
        <v>298</v>
      </c>
      <c r="C25" t="str">
        <f>' 3. Master Data '!A35</f>
        <v>IC</v>
      </c>
      <c r="D25" s="107"/>
      <c r="E25" s="107">
        <f>VLOOKUP(A25,' 3. Master Data '!$B$11:$FU$167,' 3. Master Data '!$FS$4,FALSE)</f>
        <v>7.555548589341693</v>
      </c>
      <c r="G25" s="337" t="s">
        <v>334</v>
      </c>
      <c r="H25" s="344">
        <v>7.891490252486104</v>
      </c>
      <c r="I25" s="344">
        <v>8.508914712814423</v>
      </c>
    </row>
    <row r="26" spans="1:9" ht="12.75">
      <c r="A26" t="str">
        <f>' 3. Master Data '!B36</f>
        <v>Bullitt IC #1290</v>
      </c>
      <c r="B26" s="342" t="s">
        <v>298</v>
      </c>
      <c r="C26" t="str">
        <f>' 3. Master Data '!A36</f>
        <v>IC</v>
      </c>
      <c r="D26" s="107"/>
      <c r="E26" s="107">
        <f>VLOOKUP(A26,' 3. Master Data '!$B$11:$FU$167,' 3. Master Data '!$FS$4,FALSE)</f>
        <v>7.945336577453364</v>
      </c>
      <c r="G26" s="337" t="s">
        <v>294</v>
      </c>
      <c r="H26" s="344">
        <v>7.793427484473733</v>
      </c>
      <c r="I26" s="344">
        <v>7.508409090909092</v>
      </c>
    </row>
    <row r="27" spans="1:9" ht="12.75">
      <c r="A27" t="str">
        <f>' 3. Master Data '!B37</f>
        <v>Burgin IC #2211</v>
      </c>
      <c r="B27" s="342" t="s">
        <v>299</v>
      </c>
      <c r="C27" t="str">
        <f>' 3. Master Data '!A37</f>
        <v>IC</v>
      </c>
      <c r="D27" s="107">
        <f>VLOOKUP(A27,' 3. Master Data '!$B$11:$FU$167,' 3. Master Data '!$CF$4,FALSE)</f>
        <v>7.94811974436596</v>
      </c>
      <c r="E27" s="107">
        <f>VLOOKUP(A27,' 3. Master Data '!$B$11:$FU$167,' 3. Master Data '!$FS$4,FALSE)</f>
        <v>7.685185084745763</v>
      </c>
      <c r="G27" s="337" t="s">
        <v>308</v>
      </c>
      <c r="H27" s="344">
        <v>7.6976744186046515</v>
      </c>
      <c r="I27" s="344">
        <v>7.413029532384813</v>
      </c>
    </row>
    <row r="28" spans="1:9" ht="12.75">
      <c r="A28" t="str">
        <f>' 3. Master Data '!B38</f>
        <v>Caldwell TB #1184</v>
      </c>
      <c r="B28" s="342" t="s">
        <v>300</v>
      </c>
      <c r="C28" t="str">
        <f>' 3. Master Data '!A38</f>
        <v>TB</v>
      </c>
      <c r="D28" s="107">
        <f>VLOOKUP(A28,' 3. Master Data '!$B$11:$FU$167,' 3. Master Data '!$CF$4,FALSE)</f>
        <v>6.409122429874136</v>
      </c>
      <c r="E28" s="107">
        <f>VLOOKUP(A28,' 3. Master Data '!$B$11:$FU$167,' 3. Master Data '!$FS$4,FALSE)</f>
        <v>7.604987748866646</v>
      </c>
      <c r="G28" s="337" t="s">
        <v>314</v>
      </c>
      <c r="H28" s="344">
        <v>7.404842992380512</v>
      </c>
      <c r="I28" s="344">
        <v>7.206127169915774</v>
      </c>
    </row>
    <row r="29" spans="1:9" ht="12.75">
      <c r="A29" t="str">
        <f>' 3. Master Data '!B40</f>
        <v>Campbell TB #53</v>
      </c>
      <c r="B29" s="342" t="s">
        <v>301</v>
      </c>
      <c r="C29" t="str">
        <f>' 3. Master Data '!A40</f>
        <v>TB</v>
      </c>
      <c r="D29" s="107">
        <f>VLOOKUP(A29,' 3. Master Data '!$B$11:$FU$167,' 3. Master Data '!$CF$4,FALSE)</f>
        <v>8.859856339124589</v>
      </c>
      <c r="E29" s="107">
        <f>VLOOKUP(A29,' 3. Master Data '!$B$11:$FU$167,' 3. Master Data '!$FS$4,FALSE)</f>
        <v>8.992610331147608</v>
      </c>
      <c r="G29" s="337" t="s">
        <v>326</v>
      </c>
      <c r="H29" s="344">
        <v>7.390984784492688</v>
      </c>
      <c r="I29" s="344">
        <v>7.034890932982918</v>
      </c>
    </row>
    <row r="30" spans="1:9" ht="12.75">
      <c r="A30" t="str">
        <f>' 3. Master Data '!B41</f>
        <v>Corbin IndependentTB #67</v>
      </c>
      <c r="B30" s="342" t="s">
        <v>302</v>
      </c>
      <c r="C30" t="str">
        <f>' 3. Master Data '!A41</f>
        <v>TB</v>
      </c>
      <c r="D30" s="107">
        <f>VLOOKUP(A30,' 3. Master Data '!$B$11:$FU$167,' 3. Master Data '!$CF$4,FALSE)</f>
        <v>7.110313768187668</v>
      </c>
      <c r="E30" s="107">
        <f>VLOOKUP(A30,' 3. Master Data '!$B$11:$FU$167,' 3. Master Data '!$FS$4,FALSE)</f>
        <v>7.826707937722442</v>
      </c>
      <c r="G30" s="337" t="s">
        <v>302</v>
      </c>
      <c r="H30" s="344">
        <v>7.110313768187668</v>
      </c>
      <c r="I30" s="344">
        <v>7.826707937722442</v>
      </c>
    </row>
    <row r="31" spans="1:9" ht="12.75">
      <c r="A31" t="str">
        <f>' 3. Master Data '!B42</f>
        <v>Crittenden County IC #111</v>
      </c>
      <c r="B31" s="342" t="s">
        <v>303</v>
      </c>
      <c r="C31" t="str">
        <f>' 3. Master Data '!A42</f>
        <v>IC</v>
      </c>
      <c r="D31" s="107">
        <f>VLOOKUP(A31,' 3. Master Data '!$B$11:$FU$167,' 3. Master Data '!$CF$4,FALSE)</f>
        <v>8.301495619175176</v>
      </c>
      <c r="E31" s="107">
        <f>VLOOKUP(A31,' 3. Master Data '!$B$11:$FU$167,' 3. Master Data '!$FS$4,FALSE)</f>
        <v>7.750482735401586</v>
      </c>
      <c r="G31" s="337" t="s">
        <v>305</v>
      </c>
      <c r="H31" s="344">
        <v>6.71400939486046</v>
      </c>
      <c r="I31" s="344">
        <v>6.149051739072834</v>
      </c>
    </row>
    <row r="32" spans="1:9" ht="12.75">
      <c r="A32" t="str">
        <f>' 3. Master Data '!B43</f>
        <v>Covington Independent TB #21</v>
      </c>
      <c r="B32" s="342" t="s">
        <v>304</v>
      </c>
      <c r="C32" t="str">
        <f>' 3. Master Data '!A43</f>
        <v>TB</v>
      </c>
      <c r="D32" s="107">
        <f>VLOOKUP(A32,' 3. Master Data '!$B$11:$FU$167,' 3. Master Data '!$CF$4,FALSE)</f>
        <v>6.344539760348584</v>
      </c>
      <c r="E32" s="107">
        <f>VLOOKUP(A32,' 3. Master Data '!$B$11:$FU$167,' 3. Master Data '!$FS$4,FALSE)</f>
        <v>6.611614747751504</v>
      </c>
      <c r="G32" s="337" t="s">
        <v>300</v>
      </c>
      <c r="H32" s="344">
        <v>6.409122429874136</v>
      </c>
      <c r="I32" s="344">
        <v>7.604987748866646</v>
      </c>
    </row>
    <row r="33" spans="1:9" ht="12.75">
      <c r="A33" t="str">
        <f>' 3. Master Data '!B44</f>
        <v>Frankfort Independent TB #3</v>
      </c>
      <c r="B33" s="342" t="s">
        <v>305</v>
      </c>
      <c r="C33" t="str">
        <f>' 3. Master Data '!A44</f>
        <v>TB</v>
      </c>
      <c r="D33" s="107">
        <f>VLOOKUP(A33,' 3. Master Data '!$B$11:$FU$167,' 3. Master Data '!$CF$4,FALSE)</f>
        <v>6.71400939486046</v>
      </c>
      <c r="E33" s="107">
        <f>VLOOKUP(A33,' 3. Master Data '!$B$11:$FU$167,' 3. Master Data '!$FS$4,FALSE)</f>
        <v>6.149051739072834</v>
      </c>
      <c r="G33" s="337" t="s">
        <v>304</v>
      </c>
      <c r="H33" s="344">
        <v>6.344539760348584</v>
      </c>
      <c r="I33" s="344">
        <v>6.611614747751504</v>
      </c>
    </row>
    <row r="34" spans="1:9" ht="12.75">
      <c r="A34" t="str">
        <f>' 3. Master Data '!B45</f>
        <v>Franklin County TB #147</v>
      </c>
      <c r="B34" s="342" t="s">
        <v>306</v>
      </c>
      <c r="C34" t="str">
        <f>' 3. Master Data '!A45</f>
        <v>TB</v>
      </c>
      <c r="D34" s="107">
        <f>VLOOKUP(A34,' 3. Master Data '!$B$11:$FU$167,' 3. Master Data '!$CF$4,FALSE)</f>
        <v>8.431236565681147</v>
      </c>
      <c r="E34" s="107">
        <f>VLOOKUP(A34,' 3. Master Data '!$B$11:$FU$167,' 3. Master Data '!$FS$4,FALSE)</f>
        <v>7.3912571755469205</v>
      </c>
      <c r="G34" s="337" t="s">
        <v>307</v>
      </c>
      <c r="H34" s="344"/>
      <c r="I34" s="344">
        <v>8.718392510560566</v>
      </c>
    </row>
    <row r="35" spans="1:13" ht="12.75">
      <c r="A35" t="str">
        <f>' 3. Master Data '!B46</f>
        <v>Garrard TB #912</v>
      </c>
      <c r="B35" s="342" t="s">
        <v>307</v>
      </c>
      <c r="C35" t="str">
        <f>' 3. Master Data '!A46</f>
        <v>TB</v>
      </c>
      <c r="D35" s="107"/>
      <c r="E35" s="107">
        <f>VLOOKUP(A35,' 3. Master Data '!$B$11:$FU$167,' 3. Master Data '!$FS$4,FALSE)</f>
        <v>8.718392510560566</v>
      </c>
      <c r="G35" s="337" t="s">
        <v>318</v>
      </c>
      <c r="H35" s="344"/>
      <c r="I35" s="344">
        <v>7.410861007954992</v>
      </c>
      <c r="K35" t="s">
        <v>327</v>
      </c>
      <c r="L35" t="s">
        <v>328</v>
      </c>
      <c r="M35" t="s">
        <v>329</v>
      </c>
    </row>
    <row r="36" spans="1:13" ht="12.75">
      <c r="A36" t="str">
        <f>' 3. Master Data '!B47</f>
        <v>Harlan Independent IC #11</v>
      </c>
      <c r="B36" s="342" t="s">
        <v>308</v>
      </c>
      <c r="C36" t="str">
        <f>' 3. Master Data '!A47</f>
        <v>IC</v>
      </c>
      <c r="D36" s="107">
        <f>VLOOKUP(A36,' 3. Master Data '!$B$11:$FU$167,' 3. Master Data '!$CF$4,FALSE)</f>
        <v>7.6976744186046515</v>
      </c>
      <c r="E36" s="107">
        <f>VLOOKUP(A36,' 3. Master Data '!$B$11:$FU$167,' 3. Master Data '!$FS$4,FALSE)</f>
        <v>7.413029532384813</v>
      </c>
      <c r="G36" s="337" t="s">
        <v>316</v>
      </c>
      <c r="H36" s="344"/>
      <c r="I36" s="344">
        <v>8.85437381699691</v>
      </c>
      <c r="K36" s="337" t="s">
        <v>321</v>
      </c>
      <c r="L36" s="344">
        <v>11.407888767313388</v>
      </c>
      <c r="M36" s="344">
        <v>9.320792673363202</v>
      </c>
    </row>
    <row r="37" spans="1:13" ht="12.75">
      <c r="A37" t="str">
        <f>' 3. Master Data '!B48</f>
        <v>Hart IC #64</v>
      </c>
      <c r="B37" s="342" t="s">
        <v>309</v>
      </c>
      <c r="C37" t="str">
        <f>' 3. Master Data '!A48</f>
        <v>IC</v>
      </c>
      <c r="D37" s="107">
        <f>VLOOKUP(A37,' 3. Master Data '!$B$11:$FU$167,' 3. Master Data '!$CF$4,FALSE)</f>
        <v>10.173090176536077</v>
      </c>
      <c r="E37" s="107">
        <f>VLOOKUP(A37,' 3. Master Data '!$B$11:$FU$167,' 3. Master Data '!$FS$4,FALSE)</f>
        <v>9.180143128828828</v>
      </c>
      <c r="G37" s="337" t="s">
        <v>298</v>
      </c>
      <c r="H37" s="344"/>
      <c r="I37" s="344">
        <v>7.627430614139797</v>
      </c>
      <c r="K37" s="337" t="s">
        <v>324</v>
      </c>
      <c r="L37" s="344">
        <v>10.213031603589544</v>
      </c>
      <c r="M37" s="344">
        <v>10.713416430187864</v>
      </c>
    </row>
    <row r="38" spans="1:13" ht="12.75">
      <c r="A38" t="str">
        <f>' 3. Master Data '!B49</f>
        <v>Jefferson TB #1137</v>
      </c>
      <c r="B38" s="342" t="s">
        <v>310</v>
      </c>
      <c r="C38" t="str">
        <f>' 3. Master Data '!A49</f>
        <v>TB</v>
      </c>
      <c r="D38" s="107">
        <f>VLOOKUP(A38,' 3. Master Data '!$B$11:$FU$167,' 3. Master Data '!$CF$4,FALSE)</f>
        <v>10.160540117908242</v>
      </c>
      <c r="E38" s="107">
        <f>VLOOKUP(A38,' 3. Master Data '!$B$11:$FU$167,' 3. Master Data '!$FS$4,FALSE)</f>
        <v>8.304498738891636</v>
      </c>
      <c r="G38" s="337" t="s">
        <v>331</v>
      </c>
      <c r="H38" s="344">
        <v>9.089748338345762</v>
      </c>
      <c r="I38" s="344">
        <v>8.45737409407703</v>
      </c>
      <c r="K38" s="337" t="s">
        <v>309</v>
      </c>
      <c r="L38" s="344">
        <v>10.173090176536077</v>
      </c>
      <c r="M38" s="344">
        <v>9.180143128828828</v>
      </c>
    </row>
    <row r="39" spans="1:13" ht="12.75">
      <c r="A39" t="str">
        <f>' 3. Master Data '!B50</f>
        <v>Jefferson TB #1138</v>
      </c>
      <c r="B39" s="342" t="s">
        <v>310</v>
      </c>
      <c r="C39" t="str">
        <f>' 3. Master Data '!A50</f>
        <v>TB</v>
      </c>
      <c r="D39" s="107">
        <f>VLOOKUP(A39,' 3. Master Data '!$B$11:$FU$167,' 3. Master Data '!$CF$4,FALSE)</f>
        <v>9.642258417328875</v>
      </c>
      <c r="E39" s="107">
        <f>VLOOKUP(A39,' 3. Master Data '!$B$11:$FU$167,' 3. Master Data '!$FS$4,FALSE)</f>
        <v>7.965329420934391</v>
      </c>
      <c r="K39" s="337" t="s">
        <v>313</v>
      </c>
      <c r="L39" s="344">
        <v>9.895683792482922</v>
      </c>
      <c r="M39" s="344">
        <v>7.989798553384779</v>
      </c>
    </row>
    <row r="40" spans="1:13" ht="12.75">
      <c r="A40" t="str">
        <f>' 3. Master Data '!B51</f>
        <v>Jefferson TB #1139</v>
      </c>
      <c r="B40" s="342" t="s">
        <v>310</v>
      </c>
      <c r="C40" t="str">
        <f>' 3. Master Data '!A51</f>
        <v>TB</v>
      </c>
      <c r="D40" s="107">
        <f>VLOOKUP(A40,' 3. Master Data '!$B$11:$FU$167,' 3. Master Data '!$CF$4,FALSE)</f>
        <v>9.920818980156227</v>
      </c>
      <c r="E40" s="107">
        <f>VLOOKUP(A40,' 3. Master Data '!$B$11:$FU$167,' 3. Master Data '!$FS$4,FALSE)</f>
        <v>7.171890867594251</v>
      </c>
      <c r="K40" s="337" t="s">
        <v>312</v>
      </c>
      <c r="L40" s="344">
        <v>9.81944273071638</v>
      </c>
      <c r="M40" s="344">
        <v>9.203021451450484</v>
      </c>
    </row>
    <row r="41" spans="1:13" ht="12.75">
      <c r="A41" t="str">
        <f>' 3. Master Data '!B52</f>
        <v>Jefferson TB #1140</v>
      </c>
      <c r="B41" s="342" t="s">
        <v>310</v>
      </c>
      <c r="C41" t="str">
        <f>' 3. Master Data '!A52</f>
        <v>TB</v>
      </c>
      <c r="D41" s="107">
        <f>VLOOKUP(A41,' 3. Master Data '!$B$11:$FU$167,' 3. Master Data '!$CF$4,FALSE)</f>
        <v>11.478795247095922</v>
      </c>
      <c r="E41" s="107">
        <f>VLOOKUP(A41,' 3. Master Data '!$B$11:$FU$167,' 3. Master Data '!$FS$4,FALSE)</f>
        <v>8.338831375895444</v>
      </c>
      <c r="K41" s="337" t="s">
        <v>310</v>
      </c>
      <c r="L41" s="344">
        <v>9.548211052903127</v>
      </c>
      <c r="M41" s="344">
        <v>8.18702483472352</v>
      </c>
    </row>
    <row r="42" spans="1:13" ht="12.75">
      <c r="A42" t="str">
        <f>' 3. Master Data '!B53</f>
        <v>Jefferson TB #1141</v>
      </c>
      <c r="B42" s="342" t="s">
        <v>310</v>
      </c>
      <c r="C42" t="str">
        <f>' 3. Master Data '!A53</f>
        <v>TB</v>
      </c>
      <c r="D42" s="107">
        <f>VLOOKUP(A42,' 3. Master Data '!$B$11:$FU$167,' 3. Master Data '!$CF$4,FALSE)</f>
        <v>8.996238952891469</v>
      </c>
      <c r="E42" s="107">
        <f>VLOOKUP(A42,' 3. Master Data '!$B$11:$FU$167,' 3. Master Data '!$FS$4,FALSE)</f>
        <v>7.955295110351328</v>
      </c>
      <c r="K42" s="337" t="s">
        <v>296</v>
      </c>
      <c r="L42" s="344">
        <v>9.445881766811981</v>
      </c>
      <c r="M42" s="344">
        <v>9.180408615658642</v>
      </c>
    </row>
    <row r="43" spans="1:13" ht="12.75">
      <c r="A43" t="str">
        <f>' 3. Master Data '!B54</f>
        <v>Jefferson TB #1142</v>
      </c>
      <c r="B43" s="342" t="s">
        <v>310</v>
      </c>
      <c r="C43" t="str">
        <f>' 3. Master Data '!A54</f>
        <v>TB</v>
      </c>
      <c r="D43" s="107">
        <f>VLOOKUP(A43,' 3. Master Data '!$B$11:$FU$167,' 3. Master Data '!$CF$4,FALSE)</f>
        <v>10.425927091293206</v>
      </c>
      <c r="E43" s="107">
        <f>VLOOKUP(A43,' 3. Master Data '!$B$11:$FU$167,' 3. Master Data '!$FS$4,FALSE)</f>
        <v>7.844259456174996</v>
      </c>
      <c r="K43" s="337" t="s">
        <v>319</v>
      </c>
      <c r="L43" s="344">
        <v>9.28323525674332</v>
      </c>
      <c r="M43" s="344">
        <v>9.227624979752589</v>
      </c>
    </row>
    <row r="44" spans="1:13" ht="12.75">
      <c r="A44" t="str">
        <f>' 3. Master Data '!B55</f>
        <v>Jefferson TB #1143</v>
      </c>
      <c r="B44" s="342" t="s">
        <v>310</v>
      </c>
      <c r="C44" t="str">
        <f>' 3. Master Data '!A55</f>
        <v>TB</v>
      </c>
      <c r="D44" s="107">
        <f>VLOOKUP(A44,' 3. Master Data '!$B$11:$FU$167,' 3. Master Data '!$CF$4,FALSE)</f>
        <v>10.413937298294146</v>
      </c>
      <c r="E44" s="107">
        <f>VLOOKUP(A44,' 3. Master Data '!$B$11:$FU$167,' 3. Master Data '!$FS$4,FALSE)</f>
        <v>8.495354309696515</v>
      </c>
      <c r="K44" s="337" t="s">
        <v>317</v>
      </c>
      <c r="L44" s="344">
        <v>9.246921533882091</v>
      </c>
      <c r="M44" s="344">
        <v>7.187928644594752</v>
      </c>
    </row>
    <row r="45" spans="1:13" ht="12.75">
      <c r="A45" t="str">
        <f>' 3. Master Data '!B56</f>
        <v>Jefferson TB #1144</v>
      </c>
      <c r="B45" s="342" t="s">
        <v>310</v>
      </c>
      <c r="C45" t="str">
        <f>' 3. Master Data '!A56</f>
        <v>TB</v>
      </c>
      <c r="D45" s="107">
        <f>VLOOKUP(A45,' 3. Master Data '!$B$11:$FU$167,' 3. Master Data '!$CF$4,FALSE)</f>
        <v>8.935206830327923</v>
      </c>
      <c r="E45" s="107">
        <f>VLOOKUP(A45,' 3. Master Data '!$B$11:$FU$167,' 3. Master Data '!$FS$4,FALSE)</f>
        <v>7.2702846470965765</v>
      </c>
      <c r="K45" s="337" t="s">
        <v>322</v>
      </c>
      <c r="L45" s="344">
        <v>8.922334164968483</v>
      </c>
      <c r="M45" s="344">
        <v>9.35118672547784</v>
      </c>
    </row>
    <row r="46" spans="1:13" ht="12.75">
      <c r="A46" t="str">
        <f>' 3. Master Data '!B57</f>
        <v>Jefferson TB #1145</v>
      </c>
      <c r="B46" s="342" t="s">
        <v>310</v>
      </c>
      <c r="C46" t="str">
        <f>' 3. Master Data '!A57</f>
        <v>TB</v>
      </c>
      <c r="D46" s="107">
        <f>VLOOKUP(A46,' 3. Master Data '!$B$11:$FU$167,' 3. Master Data '!$CF$4,FALSE)</f>
        <v>10.739205815118279</v>
      </c>
      <c r="E46" s="107">
        <f>VLOOKUP(A46,' 3. Master Data '!$B$11:$FU$167,' 3. Master Data '!$FS$4,FALSE)</f>
        <v>7.9563942295876995</v>
      </c>
      <c r="K46" s="337" t="s">
        <v>297</v>
      </c>
      <c r="L46" s="344">
        <v>8.888511017891167</v>
      </c>
      <c r="M46" s="344">
        <v>9.231700574936307</v>
      </c>
    </row>
    <row r="47" spans="1:13" ht="12.75">
      <c r="A47" t="str">
        <f>' 3. Master Data '!B58</f>
        <v>Jefferson TB #1146</v>
      </c>
      <c r="B47" s="342" t="s">
        <v>310</v>
      </c>
      <c r="C47" t="str">
        <f>' 3. Master Data '!A58</f>
        <v>TB</v>
      </c>
      <c r="D47" s="107">
        <f>VLOOKUP(A47,' 3. Master Data '!$B$11:$FU$167,' 3. Master Data '!$CF$4,FALSE)</f>
        <v>10.795746394213486</v>
      </c>
      <c r="E47" s="107">
        <f>VLOOKUP(A47,' 3. Master Data '!$B$11:$FU$167,' 3. Master Data '!$FS$4,FALSE)</f>
        <v>8.736136701337296</v>
      </c>
      <c r="K47" s="337" t="s">
        <v>301</v>
      </c>
      <c r="L47" s="344">
        <v>8.859856339124589</v>
      </c>
      <c r="M47" s="344">
        <v>8.992610331147608</v>
      </c>
    </row>
    <row r="48" spans="1:13" ht="12.75">
      <c r="A48" t="str">
        <f>' 3. Master Data '!B59</f>
        <v>Jefferson TB #1147</v>
      </c>
      <c r="B48" s="342" t="s">
        <v>310</v>
      </c>
      <c r="C48" t="str">
        <f>' 3. Master Data '!A59</f>
        <v>TB</v>
      </c>
      <c r="D48" s="107">
        <f>VLOOKUP(A48,' 3. Master Data '!$B$11:$FU$167,' 3. Master Data '!$CF$4,FALSE)</f>
        <v>12.009505014297797</v>
      </c>
      <c r="E48" s="107">
        <f>VLOOKUP(A48,' 3. Master Data '!$B$11:$FU$167,' 3. Master Data '!$FS$4,FALSE)</f>
        <v>8.447311772846087</v>
      </c>
      <c r="K48" s="337" t="s">
        <v>295</v>
      </c>
      <c r="L48" s="344">
        <v>8.722366347821936</v>
      </c>
      <c r="M48" s="344">
        <v>7.77760319309585</v>
      </c>
    </row>
    <row r="49" spans="1:13" ht="12.75">
      <c r="A49" t="str">
        <f>' 3. Master Data '!B60</f>
        <v>Jefferson TB #1148</v>
      </c>
      <c r="B49" s="342" t="s">
        <v>310</v>
      </c>
      <c r="C49" t="str">
        <f>' 3. Master Data '!A60</f>
        <v>TB</v>
      </c>
      <c r="D49" s="107">
        <f>VLOOKUP(A49,' 3. Master Data '!$B$11:$FU$167,' 3. Master Data '!$CF$4,FALSE)</f>
        <v>11.40319191444353</v>
      </c>
      <c r="E49" s="107">
        <f>VLOOKUP(A49,' 3. Master Data '!$B$11:$FU$167,' 3. Master Data '!$FS$4,FALSE)</f>
        <v>9.814418774798096</v>
      </c>
      <c r="K49" s="337" t="s">
        <v>320</v>
      </c>
      <c r="L49" s="344">
        <v>8.703989399460507</v>
      </c>
      <c r="M49" s="344">
        <v>9.006514011545443</v>
      </c>
    </row>
    <row r="50" spans="1:13" ht="12.75">
      <c r="A50" t="str">
        <f>' 3. Master Data '!B61</f>
        <v>Jefferson TB #1149</v>
      </c>
      <c r="B50" s="342" t="s">
        <v>310</v>
      </c>
      <c r="C50" t="str">
        <f>' 3. Master Data '!A61</f>
        <v>TB</v>
      </c>
      <c r="D50" s="107">
        <f>VLOOKUP(A50,' 3. Master Data '!$B$11:$FU$167,' 3. Master Data '!$CF$4,FALSE)</f>
        <v>9.196171968743597</v>
      </c>
      <c r="E50" s="107">
        <f>VLOOKUP(A50,' 3. Master Data '!$B$11:$FU$167,' 3. Master Data '!$FS$4,FALSE)</f>
        <v>8.124267893097548</v>
      </c>
      <c r="K50" s="337" t="s">
        <v>306</v>
      </c>
      <c r="L50" s="344">
        <v>8.431236565681147</v>
      </c>
      <c r="M50" s="344">
        <v>7.3912571755469205</v>
      </c>
    </row>
    <row r="51" spans="1:13" ht="12.75">
      <c r="A51" t="str">
        <f>' 3. Master Data '!B62</f>
        <v>Jefferson TB #1150</v>
      </c>
      <c r="B51" s="342" t="s">
        <v>310</v>
      </c>
      <c r="C51" t="str">
        <f>' 3. Master Data '!A62</f>
        <v>TB</v>
      </c>
      <c r="D51" s="107">
        <f>VLOOKUP(A51,' 3. Master Data '!$B$11:$FU$167,' 3. Master Data '!$CF$4,FALSE)</f>
        <v>10.491408437742397</v>
      </c>
      <c r="E51" s="107">
        <f>VLOOKUP(A51,' 3. Master Data '!$B$11:$FU$167,' 3. Master Data '!$FS$4,FALSE)</f>
        <v>7.26341146538191</v>
      </c>
      <c r="K51" s="337" t="s">
        <v>311</v>
      </c>
      <c r="L51" s="344">
        <v>8.32883349901761</v>
      </c>
      <c r="M51" s="344">
        <v>7.887242265980872</v>
      </c>
    </row>
    <row r="52" spans="1:13" ht="12.75">
      <c r="A52" t="str">
        <f>' 3. Master Data '!B63</f>
        <v>Jefferson TB #1151</v>
      </c>
      <c r="B52" s="342" t="s">
        <v>310</v>
      </c>
      <c r="C52" t="str">
        <f>' 3. Master Data '!A63</f>
        <v>TB</v>
      </c>
      <c r="D52" s="107">
        <f>VLOOKUP(A52,' 3. Master Data '!$B$11:$FU$167,' 3. Master Data '!$CF$4,FALSE)</f>
        <v>11.152759745161388</v>
      </c>
      <c r="E52" s="107">
        <f>VLOOKUP(A52,' 3. Master Data '!$B$11:$FU$167,' 3. Master Data '!$FS$4,FALSE)</f>
        <v>8.343266326424331</v>
      </c>
      <c r="K52" s="337" t="s">
        <v>303</v>
      </c>
      <c r="L52" s="344">
        <v>8.301495619175176</v>
      </c>
      <c r="M52" s="344">
        <v>7.750482735401586</v>
      </c>
    </row>
    <row r="53" spans="1:13" ht="12.75">
      <c r="A53" t="str">
        <f>' 3. Master Data '!B64</f>
        <v>Jefferson TB #1152</v>
      </c>
      <c r="B53" s="342" t="s">
        <v>310</v>
      </c>
      <c r="C53" t="str">
        <f>' 3. Master Data '!A64</f>
        <v>TB</v>
      </c>
      <c r="D53" s="107">
        <f>VLOOKUP(A53,' 3. Master Data '!$B$11:$FU$167,' 3. Master Data '!$CF$4,FALSE)</f>
        <v>10.293461218634352</v>
      </c>
      <c r="E53" s="107">
        <f>VLOOKUP(A53,' 3. Master Data '!$B$11:$FU$167,' 3. Master Data '!$FS$4,FALSE)</f>
        <v>8.44399102224036</v>
      </c>
      <c r="K53" s="337" t="s">
        <v>315</v>
      </c>
      <c r="L53" s="344">
        <v>8.296514822848879</v>
      </c>
      <c r="M53" s="344">
        <v>7.53052602047973</v>
      </c>
    </row>
    <row r="54" spans="1:13" ht="12.75">
      <c r="A54" t="str">
        <f>' 3. Master Data '!B65</f>
        <v>Jefferson TB #1215</v>
      </c>
      <c r="B54" s="342" t="s">
        <v>310</v>
      </c>
      <c r="C54" t="str">
        <f>' 3. Master Data '!A65</f>
        <v>TB</v>
      </c>
      <c r="D54" s="107"/>
      <c r="E54" s="107">
        <f>VLOOKUP(A54,' 3. Master Data '!$B$11:$FU$167,' 3. Master Data '!$FS$4,FALSE)</f>
        <v>8.430939736393913</v>
      </c>
      <c r="K54" s="337" t="s">
        <v>325</v>
      </c>
      <c r="L54" s="344">
        <v>8.223005327186154</v>
      </c>
      <c r="M54" s="344">
        <v>7.963130205831822</v>
      </c>
    </row>
    <row r="55" spans="1:13" ht="12.75">
      <c r="A55" t="str">
        <f>' 3. Master Data '!B66</f>
        <v>Jefferson TB #1216</v>
      </c>
      <c r="B55" s="342" t="s">
        <v>310</v>
      </c>
      <c r="C55" t="str">
        <f>' 3. Master Data '!A66</f>
        <v>TB</v>
      </c>
      <c r="D55" s="107"/>
      <c r="E55" s="107">
        <f>VLOOKUP(A55,' 3. Master Data '!$B$11:$FU$167,' 3. Master Data '!$FS$4,FALSE)</f>
        <v>8.156966650608542</v>
      </c>
      <c r="K55" s="337" t="s">
        <v>293</v>
      </c>
      <c r="L55" s="344">
        <v>8.138716356107661</v>
      </c>
      <c r="M55" s="344">
        <v>6.5428353313729914</v>
      </c>
    </row>
    <row r="56" spans="1:13" ht="12.75">
      <c r="A56" t="str">
        <f>' 3. Master Data '!B67</f>
        <v>Jefferson TB #1217</v>
      </c>
      <c r="B56" s="342" t="s">
        <v>310</v>
      </c>
      <c r="C56" t="str">
        <f>' 3. Master Data '!A67</f>
        <v>TB</v>
      </c>
      <c r="D56" s="107"/>
      <c r="E56" s="107">
        <f>VLOOKUP(A56,' 3. Master Data '!$B$11:$FU$167,' 3. Master Data '!$FS$4,FALSE)</f>
        <v>8.206220909166921</v>
      </c>
      <c r="K56" s="337" t="s">
        <v>323</v>
      </c>
      <c r="L56" s="344">
        <v>8.129416641989256</v>
      </c>
      <c r="M56" s="344">
        <v>7.67672876536991</v>
      </c>
    </row>
    <row r="57" spans="1:13" ht="12.75">
      <c r="A57" t="str">
        <f>' 3. Master Data '!B68</f>
        <v>Jefferson TB #1218</v>
      </c>
      <c r="B57" s="342" t="s">
        <v>310</v>
      </c>
      <c r="C57" t="str">
        <f>' 3. Master Data '!A68</f>
        <v>TB</v>
      </c>
      <c r="D57" s="107"/>
      <c r="E57" s="107">
        <f>VLOOKUP(A57,' 3. Master Data '!$B$11:$FU$167,' 3. Master Data '!$FS$4,FALSE)</f>
        <v>8.419711592624582</v>
      </c>
      <c r="K57" s="337" t="s">
        <v>299</v>
      </c>
      <c r="L57" s="344">
        <v>7.94811974436596</v>
      </c>
      <c r="M57" s="344">
        <v>7.685185084745763</v>
      </c>
    </row>
    <row r="58" spans="1:13" ht="12.75">
      <c r="A58" t="str">
        <f>' 3. Master Data '!B69</f>
        <v>Jefferson TB #1219</v>
      </c>
      <c r="B58" s="342" t="s">
        <v>310</v>
      </c>
      <c r="C58" t="str">
        <f>' 3. Master Data '!A69</f>
        <v>TB</v>
      </c>
      <c r="D58" s="107"/>
      <c r="E58" s="107">
        <f>VLOOKUP(A58,' 3. Master Data '!$B$11:$FU$167,' 3. Master Data '!$FS$4,FALSE)</f>
        <v>8.296251953164635</v>
      </c>
      <c r="K58" s="337" t="s">
        <v>334</v>
      </c>
      <c r="L58" s="344">
        <v>7.891490252486104</v>
      </c>
      <c r="M58" s="344">
        <v>8.508914712814423</v>
      </c>
    </row>
    <row r="59" spans="1:13" ht="12.75">
      <c r="A59" t="str">
        <f>' 3. Master Data '!B70</f>
        <v>Jefferson TB #1220</v>
      </c>
      <c r="B59" s="342" t="s">
        <v>310</v>
      </c>
      <c r="C59" t="str">
        <f>' 3. Master Data '!A70</f>
        <v>TB</v>
      </c>
      <c r="D59" s="107"/>
      <c r="E59" s="107">
        <f>VLOOKUP(A59,' 3. Master Data '!$B$11:$FU$167,' 3. Master Data '!$FS$4,FALSE)</f>
        <v>8.921117601011622</v>
      </c>
      <c r="K59" s="337" t="s">
        <v>294</v>
      </c>
      <c r="L59" s="344">
        <v>7.793427484473733</v>
      </c>
      <c r="M59" s="344">
        <v>7.508409090909092</v>
      </c>
    </row>
    <row r="60" spans="1:13" ht="12.75">
      <c r="A60" t="str">
        <f>' 3. Master Data '!B71</f>
        <v>Jefferson TB #1221</v>
      </c>
      <c r="B60" s="342" t="s">
        <v>310</v>
      </c>
      <c r="C60" t="str">
        <f>' 3. Master Data '!A71</f>
        <v>TB</v>
      </c>
      <c r="D60" s="107"/>
      <c r="E60" s="107">
        <f>VLOOKUP(A60,' 3. Master Data '!$B$11:$FU$167,' 3. Master Data '!$FS$4,FALSE)</f>
        <v>8.945587763955247</v>
      </c>
      <c r="K60" s="337" t="s">
        <v>308</v>
      </c>
      <c r="L60" s="344">
        <v>7.6976744186046515</v>
      </c>
      <c r="M60" s="344">
        <v>7.413029532384813</v>
      </c>
    </row>
    <row r="61" spans="1:13" ht="12.75">
      <c r="A61" t="str">
        <f>' 3. Master Data '!B72</f>
        <v>Jefferson TB #1222</v>
      </c>
      <c r="B61" s="342" t="s">
        <v>310</v>
      </c>
      <c r="C61" t="str">
        <f>' 3. Master Data '!A72</f>
        <v>TB</v>
      </c>
      <c r="D61" s="107"/>
      <c r="E61" s="107">
        <f>VLOOKUP(A61,' 3. Master Data '!$B$11:$FU$167,' 3. Master Data '!$FS$4,FALSE)</f>
        <v>8.042492521658057</v>
      </c>
      <c r="K61" s="337" t="s">
        <v>314</v>
      </c>
      <c r="L61" s="344">
        <v>7.404842992380512</v>
      </c>
      <c r="M61" s="344">
        <v>7.206127169915774</v>
      </c>
    </row>
    <row r="62" spans="1:13" ht="12.75">
      <c r="A62" t="str">
        <f>' 3. Master Data '!B73</f>
        <v>Jefferson TB #1223</v>
      </c>
      <c r="B62" s="342" t="s">
        <v>310</v>
      </c>
      <c r="C62" t="str">
        <f>' 3. Master Data '!A73</f>
        <v>TB</v>
      </c>
      <c r="D62" s="107"/>
      <c r="E62" s="107">
        <f>VLOOKUP(A62,' 3. Master Data '!$B$11:$FU$167,' 3. Master Data '!$FS$4,FALSE)</f>
        <v>8.552351446492036</v>
      </c>
      <c r="K62" s="337" t="s">
        <v>326</v>
      </c>
      <c r="L62" s="344">
        <v>7.390984784492688</v>
      </c>
      <c r="M62" s="344">
        <v>7.034890932982918</v>
      </c>
    </row>
    <row r="63" spans="1:13" ht="12.75">
      <c r="A63" t="str">
        <f>' 3. Master Data '!B74</f>
        <v>Jefferson TB #1224</v>
      </c>
      <c r="B63" s="342" t="s">
        <v>310</v>
      </c>
      <c r="C63" t="str">
        <f>' 3. Master Data '!A74</f>
        <v>TB</v>
      </c>
      <c r="D63" s="107"/>
      <c r="E63" s="107">
        <f>VLOOKUP(A63,' 3. Master Data '!$B$11:$FU$167,' 3. Master Data '!$FS$4,FALSE)</f>
        <v>8.818801629263401</v>
      </c>
      <c r="K63" s="337" t="s">
        <v>302</v>
      </c>
      <c r="L63" s="344">
        <v>7.110313768187668</v>
      </c>
      <c r="M63" s="344">
        <v>7.826707937722442</v>
      </c>
    </row>
    <row r="64" spans="1:13" ht="12.75">
      <c r="A64" t="str">
        <f>' 3. Master Data '!B75</f>
        <v>Jefferson TB #1225</v>
      </c>
      <c r="B64" s="342" t="s">
        <v>310</v>
      </c>
      <c r="C64" t="str">
        <f>' 3. Master Data '!A75</f>
        <v>TB</v>
      </c>
      <c r="D64" s="107"/>
      <c r="E64" s="107">
        <f>VLOOKUP(A64,' 3. Master Data '!$B$11:$FU$167,' 3. Master Data '!$FS$4,FALSE)</f>
        <v>8.358580607029104</v>
      </c>
      <c r="K64" s="337" t="s">
        <v>305</v>
      </c>
      <c r="L64" s="344">
        <v>6.71400939486046</v>
      </c>
      <c r="M64" s="344">
        <v>6.149051739072834</v>
      </c>
    </row>
    <row r="65" spans="1:13" ht="12.75">
      <c r="A65" t="str">
        <f>' 3. Master Data '!B76</f>
        <v>Jefferson TB #1226</v>
      </c>
      <c r="B65" s="342" t="s">
        <v>310</v>
      </c>
      <c r="C65" t="str">
        <f>' 3. Master Data '!A76</f>
        <v>TB</v>
      </c>
      <c r="D65" s="107"/>
      <c r="E65" s="107">
        <f>VLOOKUP(A65,' 3. Master Data '!$B$11:$FU$167,' 3. Master Data '!$FS$4,FALSE)</f>
        <v>9.469083716812747</v>
      </c>
      <c r="K65" s="337" t="s">
        <v>300</v>
      </c>
      <c r="L65" s="344">
        <v>6.409122429874136</v>
      </c>
      <c r="M65" s="344">
        <v>7.604987748866646</v>
      </c>
    </row>
    <row r="66" spans="1:13" ht="12.75">
      <c r="A66" t="str">
        <f>' 3. Master Data '!B77</f>
        <v>Jefferson TB #1227</v>
      </c>
      <c r="B66" s="342" t="s">
        <v>310</v>
      </c>
      <c r="C66" t="str">
        <f>' 3. Master Data '!A77</f>
        <v>TB</v>
      </c>
      <c r="D66" s="107"/>
      <c r="E66" s="107">
        <f>VLOOKUP(A66,' 3. Master Data '!$B$11:$FU$167,' 3. Master Data '!$FS$4,FALSE)</f>
        <v>5.33701625582368</v>
      </c>
      <c r="K66" s="337" t="s">
        <v>304</v>
      </c>
      <c r="L66" s="344">
        <v>6.344539760348584</v>
      </c>
      <c r="M66" s="344">
        <v>6.611614747751504</v>
      </c>
    </row>
    <row r="67" spans="1:13" ht="12.75">
      <c r="A67" t="str">
        <f>' 3. Master Data '!B78</f>
        <v>Jefferson TB #1228</v>
      </c>
      <c r="B67" s="342" t="s">
        <v>310</v>
      </c>
      <c r="C67" t="str">
        <f>' 3. Master Data '!A78</f>
        <v>TB</v>
      </c>
      <c r="D67" s="107"/>
      <c r="E67" s="107">
        <f>VLOOKUP(A67,' 3. Master Data '!$B$11:$FU$167,' 3. Master Data '!$FS$4,FALSE)</f>
        <v>5.145301476471015</v>
      </c>
      <c r="K67" s="337" t="s">
        <v>307</v>
      </c>
      <c r="L67" s="344"/>
      <c r="M67" s="344">
        <v>8.85437381699691</v>
      </c>
    </row>
    <row r="68" spans="1:13" ht="12.75">
      <c r="A68" t="str">
        <f>' 3. Master Data '!B79</f>
        <v>Jefferson TB #1229</v>
      </c>
      <c r="B68" s="342" t="s">
        <v>310</v>
      </c>
      <c r="C68" t="str">
        <f>' 3. Master Data '!A79</f>
        <v>TB</v>
      </c>
      <c r="D68" s="107"/>
      <c r="E68" s="107">
        <f>VLOOKUP(A68,' 3. Master Data '!$B$11:$FU$167,' 3. Master Data '!$FS$4,FALSE)</f>
        <v>8.817628285882254</v>
      </c>
      <c r="K68" s="337" t="s">
        <v>318</v>
      </c>
      <c r="L68" s="344"/>
      <c r="M68" s="344">
        <v>8.718392510560566</v>
      </c>
    </row>
    <row r="69" spans="1:13" ht="12.75">
      <c r="A69" t="str">
        <f>' 3. Master Data '!B80</f>
        <v>Jefferson TB #1230</v>
      </c>
      <c r="B69" s="342" t="s">
        <v>310</v>
      </c>
      <c r="C69" t="str">
        <f>' 3. Master Data '!A80</f>
        <v>TB</v>
      </c>
      <c r="D69" s="107"/>
      <c r="E69" s="107">
        <f>VLOOKUP(A69,' 3. Master Data '!$B$11:$FU$167,' 3. Master Data '!$FS$4,FALSE)</f>
        <v>8.406041562791046</v>
      </c>
      <c r="K69" s="337" t="s">
        <v>316</v>
      </c>
      <c r="L69" s="344"/>
      <c r="M69" s="344">
        <v>7.627430614139797</v>
      </c>
    </row>
    <row r="70" spans="1:13" ht="12.75">
      <c r="A70" t="str">
        <f>' 3. Master Data '!B81</f>
        <v>Jefferson TB #1231</v>
      </c>
      <c r="B70" s="342" t="s">
        <v>310</v>
      </c>
      <c r="C70" t="str">
        <f>' 3. Master Data '!A81</f>
        <v>TB</v>
      </c>
      <c r="D70" s="107"/>
      <c r="E70" s="107">
        <f>VLOOKUP(A70,' 3. Master Data '!$B$11:$FU$167,' 3. Master Data '!$FS$4,FALSE)</f>
        <v>9.976279105101227</v>
      </c>
      <c r="K70" s="337" t="s">
        <v>298</v>
      </c>
      <c r="L70" s="344"/>
      <c r="M70" s="344">
        <v>7.410861007954992</v>
      </c>
    </row>
    <row r="71" spans="1:5" ht="12.75">
      <c r="A71" t="str">
        <f>' 3. Master Data '!B82</f>
        <v>Jefferson TB #1232</v>
      </c>
      <c r="B71" s="342" t="s">
        <v>310</v>
      </c>
      <c r="C71" t="str">
        <f>' 3. Master Data '!A82</f>
        <v>TB</v>
      </c>
      <c r="D71" s="107"/>
      <c r="E71" s="107">
        <f>VLOOKUP(A71,' 3. Master Data '!$B$11:$FU$167,' 3. Master Data '!$FS$4,FALSE)</f>
        <v>7.89248073601056</v>
      </c>
    </row>
    <row r="72" spans="1:5" ht="12.75">
      <c r="A72" t="str">
        <f>' 3. Master Data '!B83</f>
        <v>Jefferson IC #1136</v>
      </c>
      <c r="B72" s="342" t="s">
        <v>310</v>
      </c>
      <c r="C72" t="str">
        <f>' 3. Master Data '!A83</f>
        <v>IC</v>
      </c>
      <c r="D72" s="107">
        <f>VLOOKUP(A72,' 3. Master Data '!$B$11:$FU$167,' 3. Master Data '!$CF$4,FALSE)</f>
        <v>8.202831628252591</v>
      </c>
      <c r="E72" s="107">
        <f>VLOOKUP(A72,' 3. Master Data '!$B$11:$FU$167,' 3. Master Data '!$FS$4,FALSE)</f>
        <v>7.530714694110921</v>
      </c>
    </row>
    <row r="73" spans="1:5" ht="12.75">
      <c r="A73" t="str">
        <f>' 3. Master Data '!B84</f>
        <v>Jefferson IC #1135</v>
      </c>
      <c r="B73" s="342" t="s">
        <v>310</v>
      </c>
      <c r="C73" t="str">
        <f>' 3. Master Data '!A84</f>
        <v>IC</v>
      </c>
      <c r="D73" s="107">
        <f>VLOOKUP(A73,' 3. Master Data '!$B$11:$FU$167,' 3. Master Data '!$CF$4,FALSE)</f>
        <v>8.693125727356636</v>
      </c>
      <c r="E73" s="107">
        <f>VLOOKUP(A73,' 3. Master Data '!$B$11:$FU$167,' 3. Master Data '!$FS$4,FALSE)</f>
        <v>8.587687503485194</v>
      </c>
    </row>
    <row r="74" spans="1:5" ht="12.75">
      <c r="A74" t="str">
        <f>' 3. Master Data '!B85</f>
        <v>Jefferson IC #1134</v>
      </c>
      <c r="B74" s="342" t="s">
        <v>310</v>
      </c>
      <c r="C74" t="str">
        <f>' 3. Master Data '!A85</f>
        <v>IC</v>
      </c>
      <c r="D74" s="107">
        <f>VLOOKUP(A74,' 3. Master Data '!$B$11:$FU$167,' 3. Master Data '!$CF$4,FALSE)</f>
        <v>8.46144667370644</v>
      </c>
      <c r="E74" s="107">
        <f>VLOOKUP(A74,' 3. Master Data '!$B$11:$FU$167,' 3. Master Data '!$FS$4,FALSE)</f>
        <v>8.86194991350785</v>
      </c>
    </row>
    <row r="75" spans="1:5" ht="12.75">
      <c r="A75" t="str">
        <f>' 3. Master Data '!B86</f>
        <v>Jefferson IC #1133</v>
      </c>
      <c r="B75" s="342" t="s">
        <v>310</v>
      </c>
      <c r="C75" t="str">
        <f>' 3. Master Data '!A86</f>
        <v>IC</v>
      </c>
      <c r="D75" s="107">
        <f>VLOOKUP(A75,' 3. Master Data '!$B$11:$FU$167,' 3. Master Data '!$CF$4,FALSE)</f>
        <v>8.598474916387959</v>
      </c>
      <c r="E75" s="107">
        <f>VLOOKUP(A75,' 3. Master Data '!$B$11:$FU$167,' 3. Master Data '!$FS$4,FALSE)</f>
        <v>7.543350655778272</v>
      </c>
    </row>
    <row r="76" spans="1:5" ht="12.75">
      <c r="A76" t="str">
        <f>' 3. Master Data '!B87</f>
        <v>Jefferson IC #1132</v>
      </c>
      <c r="B76" s="342" t="s">
        <v>310</v>
      </c>
      <c r="C76" t="str">
        <f>' 3. Master Data '!A87</f>
        <v>IC</v>
      </c>
      <c r="D76" s="107">
        <f>VLOOKUP(A76,' 3. Master Data '!$B$11:$FU$167,' 3. Master Data '!$CF$4,FALSE)</f>
        <v>11.277154605263158</v>
      </c>
      <c r="E76" s="107">
        <f>VLOOKUP(A76,' 3. Master Data '!$B$11:$FU$167,' 3. Master Data '!$FS$4,FALSE)</f>
        <v>7.673433550045823</v>
      </c>
    </row>
    <row r="77" spans="1:5" ht="12.75">
      <c r="A77" t="str">
        <f>' 3. Master Data '!B88</f>
        <v>Jefferson IC #1131</v>
      </c>
      <c r="B77" s="342" t="s">
        <v>310</v>
      </c>
      <c r="C77" t="str">
        <f>' 3. Master Data '!A88</f>
        <v>IC</v>
      </c>
      <c r="D77" s="107">
        <f>VLOOKUP(A77,' 3. Master Data '!$B$11:$FU$167,' 3. Master Data '!$CF$4,FALSE)</f>
        <v>8.207187187187186</v>
      </c>
      <c r="E77" s="107">
        <f>VLOOKUP(A77,' 3. Master Data '!$B$11:$FU$167,' 3. Master Data '!$FS$4,FALSE)</f>
        <v>8.17585621113302</v>
      </c>
    </row>
    <row r="78" spans="1:5" ht="12.75">
      <c r="A78" t="str">
        <f>' 3. Master Data '!B89</f>
        <v>Jefferson IC #1130</v>
      </c>
      <c r="B78" s="342" t="s">
        <v>310</v>
      </c>
      <c r="C78" t="str">
        <f>' 3. Master Data '!A89</f>
        <v>IC</v>
      </c>
      <c r="D78" s="107">
        <f>VLOOKUP(A78,' 3. Master Data '!$B$11:$FU$167,' 3. Master Data '!$CF$4,FALSE)</f>
        <v>8.08885645414538</v>
      </c>
      <c r="E78" s="107">
        <f>VLOOKUP(A78,' 3. Master Data '!$B$11:$FU$167,' 3. Master Data '!$FS$4,FALSE)</f>
        <v>8.521158114593632</v>
      </c>
    </row>
    <row r="79" spans="1:5" ht="12.75">
      <c r="A79" t="str">
        <f>' 3. Master Data '!B90</f>
        <v>Jefferson IC #1129</v>
      </c>
      <c r="B79" s="342" t="s">
        <v>310</v>
      </c>
      <c r="C79" t="str">
        <f>' 3. Master Data '!A90</f>
        <v>IC</v>
      </c>
      <c r="D79" s="107">
        <f>VLOOKUP(A79,' 3. Master Data '!$B$11:$FU$167,' 3. Master Data '!$CF$4,FALSE)</f>
        <v>8.286181139122315</v>
      </c>
      <c r="E79" s="107">
        <f>VLOOKUP(A79,' 3. Master Data '!$B$11:$FU$167,' 3. Master Data '!$FS$4,FALSE)</f>
        <v>8.125726894599447</v>
      </c>
    </row>
    <row r="80" spans="1:5" ht="12.75">
      <c r="A80" t="str">
        <f>' 3. Master Data '!B91</f>
        <v>Jefferson IC #1128</v>
      </c>
      <c r="B80" s="342" t="s">
        <v>310</v>
      </c>
      <c r="C80" t="str">
        <f>' 3. Master Data '!A91</f>
        <v>IC</v>
      </c>
      <c r="D80" s="107">
        <f>VLOOKUP(A80,' 3. Master Data '!$B$11:$FU$167,' 3. Master Data '!$CF$4,FALSE)</f>
        <v>8.552246533127889</v>
      </c>
      <c r="E80" s="107">
        <f>VLOOKUP(A80,' 3. Master Data '!$B$11:$FU$167,' 3. Master Data '!$FS$4,FALSE)</f>
        <v>8.452204663876312</v>
      </c>
    </row>
    <row r="81" spans="1:5" ht="12.75">
      <c r="A81" t="str">
        <f>' 3. Master Data '!B92</f>
        <v>Jefferson IC #1127</v>
      </c>
      <c r="B81" s="342" t="s">
        <v>310</v>
      </c>
      <c r="C81" t="str">
        <f>' 3. Master Data '!A92</f>
        <v>IC</v>
      </c>
      <c r="D81" s="107">
        <f>VLOOKUP(A81,' 3. Master Data '!$B$11:$FU$167,' 3. Master Data '!$CF$4,FALSE)</f>
        <v>8.516337386018238</v>
      </c>
      <c r="E81" s="107">
        <f>VLOOKUP(A81,' 3. Master Data '!$B$11:$FU$167,' 3. Master Data '!$FS$4,FALSE)</f>
        <v>7.4768155053974485</v>
      </c>
    </row>
    <row r="82" spans="1:5" ht="12.75">
      <c r="A82" t="str">
        <f>' 3. Master Data '!B93</f>
        <v>Jefferson IC #1126</v>
      </c>
      <c r="B82" s="342" t="s">
        <v>310</v>
      </c>
      <c r="C82" t="str">
        <f>' 3. Master Data '!A93</f>
        <v>IC</v>
      </c>
      <c r="D82" s="107">
        <f>VLOOKUP(A82,' 3. Master Data '!$B$11:$FU$167,' 3. Master Data '!$CF$4,FALSE)</f>
        <v>7.978361646781858</v>
      </c>
      <c r="E82" s="107">
        <f>VLOOKUP(A82,' 3. Master Data '!$B$11:$FU$167,' 3. Master Data '!$FS$4,FALSE)</f>
        <v>7.6845293823760334</v>
      </c>
    </row>
    <row r="83" spans="1:5" ht="12.75">
      <c r="A83" t="str">
        <f>' 3. Master Data '!B94</f>
        <v>Jefferson IC #1125</v>
      </c>
      <c r="B83" s="342" t="s">
        <v>310</v>
      </c>
      <c r="C83" t="str">
        <f>' 3. Master Data '!A94</f>
        <v>IC</v>
      </c>
      <c r="D83" s="107">
        <f>VLOOKUP(A83,' 3. Master Data '!$B$11:$FU$167,' 3. Master Data '!$CF$4,FALSE)</f>
        <v>9.299905033238367</v>
      </c>
      <c r="E83" s="107">
        <f>VLOOKUP(A83,' 3. Master Data '!$B$11:$FU$167,' 3. Master Data '!$FS$4,FALSE)</f>
        <v>9.106819158999054</v>
      </c>
    </row>
    <row r="84" spans="1:5" ht="12.75">
      <c r="A84" t="str">
        <f>' 3. Master Data '!B95</f>
        <v>Jefferson IC #1124</v>
      </c>
      <c r="B84" s="342" t="s">
        <v>310</v>
      </c>
      <c r="C84" t="str">
        <f>' 3. Master Data '!A95</f>
        <v>IC</v>
      </c>
      <c r="D84" s="107">
        <f>VLOOKUP(A84,' 3. Master Data '!$B$11:$FU$167,' 3. Master Data '!$CF$4,FALSE)</f>
        <v>8.901570247933885</v>
      </c>
      <c r="E84" s="107">
        <f>VLOOKUP(A84,' 3. Master Data '!$B$11:$FU$167,' 3. Master Data '!$FS$4,FALSE)</f>
        <v>8.225262172284644</v>
      </c>
    </row>
    <row r="85" spans="1:5" ht="12.75">
      <c r="A85" t="str">
        <f>' 3. Master Data '!B96</f>
        <v>Jefferson IC #1123</v>
      </c>
      <c r="B85" s="342" t="s">
        <v>310</v>
      </c>
      <c r="C85" t="str">
        <f>' 3. Master Data '!A96</f>
        <v>IC</v>
      </c>
      <c r="D85" s="107">
        <f>VLOOKUP(A85,' 3. Master Data '!$B$11:$FU$167,' 3. Master Data '!$CF$4,FALSE)</f>
        <v>8.814090019569472</v>
      </c>
      <c r="E85" s="107">
        <f>VLOOKUP(A85,' 3. Master Data '!$B$11:$FU$167,' 3. Master Data '!$FS$4,FALSE)</f>
        <v>7.365177353342427</v>
      </c>
    </row>
    <row r="86" spans="1:5" ht="12.75">
      <c r="A86" t="str">
        <f>' 3. Master Data '!B97</f>
        <v>Jefferson IC #1122</v>
      </c>
      <c r="B86" s="342" t="s">
        <v>310</v>
      </c>
      <c r="C86" t="str">
        <f>' 3. Master Data '!A97</f>
        <v>IC</v>
      </c>
      <c r="D86" s="107">
        <f>VLOOKUP(A86,' 3. Master Data '!$B$11:$FU$167,' 3. Master Data '!$CF$4,FALSE)</f>
        <v>8.566451504130638</v>
      </c>
      <c r="E86" s="107">
        <f>VLOOKUP(A86,' 3. Master Data '!$B$11:$FU$167,' 3. Master Data '!$FS$4,FALSE)</f>
        <v>7.869034935232434</v>
      </c>
    </row>
    <row r="87" spans="1:5" ht="12.75">
      <c r="A87" t="str">
        <f>' 3. Master Data '!B98</f>
        <v>Jefferson IC #1121</v>
      </c>
      <c r="B87" s="342" t="s">
        <v>310</v>
      </c>
      <c r="C87" t="str">
        <f>' 3. Master Data '!A98</f>
        <v>IC</v>
      </c>
      <c r="D87" s="107">
        <f>VLOOKUP(A87,' 3. Master Data '!$B$11:$FU$167,' 3. Master Data '!$CF$4,FALSE)</f>
        <v>9.043359547027368</v>
      </c>
      <c r="E87" s="107">
        <f>VLOOKUP(A87,' 3. Master Data '!$B$11:$FU$167,' 3. Master Data '!$FS$4,FALSE)</f>
        <v>9.483725364804373</v>
      </c>
    </row>
    <row r="88" spans="1:5" ht="12.75">
      <c r="A88" t="str">
        <f>' 3. Master Data '!B99</f>
        <v>Kenton TB #89</v>
      </c>
      <c r="B88" s="342" t="s">
        <v>311</v>
      </c>
      <c r="C88" t="str">
        <f>' 3. Master Data '!A99</f>
        <v>TB</v>
      </c>
      <c r="D88" s="107">
        <f>VLOOKUP(A88,' 3. Master Data '!$B$11:$FU$167,' 3. Master Data '!$CF$4,FALSE)</f>
        <v>8.835699313368895</v>
      </c>
      <c r="E88" s="107">
        <f>VLOOKUP(A88,' 3. Master Data '!$B$11:$FU$167,' 3. Master Data '!$FS$4,FALSE)</f>
        <v>8.727848685222204</v>
      </c>
    </row>
    <row r="89" spans="1:5" ht="12.75">
      <c r="A89" t="str">
        <f>' 3. Master Data '!B100</f>
        <v>Kenton TB #91</v>
      </c>
      <c r="B89" s="342" t="s">
        <v>311</v>
      </c>
      <c r="C89" t="str">
        <f>' 3. Master Data '!A100</f>
        <v>TB</v>
      </c>
      <c r="D89" s="107">
        <f>VLOOKUP(A89,' 3. Master Data '!$B$11:$FU$167,' 3. Master Data '!$CF$4,FALSE)</f>
        <v>8.177605862588171</v>
      </c>
      <c r="E89" s="107">
        <f>VLOOKUP(A89,' 3. Master Data '!$B$11:$FU$167,' 3. Master Data '!$FS$4,FALSE)</f>
        <v>7.29216336015837</v>
      </c>
    </row>
    <row r="90" spans="1:5" ht="12.75">
      <c r="A90" t="str">
        <f>' 3. Master Data '!B101</f>
        <v>Kenton TB #90</v>
      </c>
      <c r="B90" s="342" t="s">
        <v>311</v>
      </c>
      <c r="C90" t="str">
        <f>' 3. Master Data '!A101</f>
        <v>TB</v>
      </c>
      <c r="D90" s="107">
        <f>VLOOKUP(A90,' 3. Master Data '!$B$11:$FU$167,' 3. Master Data '!$CF$4,FALSE)</f>
        <v>8.504894408537503</v>
      </c>
      <c r="E90" s="107">
        <f>VLOOKUP(A90,' 3. Master Data '!$B$11:$FU$167,' 3. Master Data '!$FS$4,FALSE)</f>
        <v>8.120025633811622</v>
      </c>
    </row>
    <row r="91" spans="1:5" ht="12.75">
      <c r="A91" t="str">
        <f>' 3. Master Data '!B102</f>
        <v>Kenton TB #92</v>
      </c>
      <c r="B91" s="342" t="s">
        <v>311</v>
      </c>
      <c r="C91" t="str">
        <f>' 3. Master Data '!A102</f>
        <v>TB</v>
      </c>
      <c r="D91" s="107">
        <f>VLOOKUP(A91,' 3. Master Data '!$B$11:$FU$167,' 3. Master Data '!$CF$4,FALSE)</f>
        <v>8.235605042113367</v>
      </c>
      <c r="E91" s="107">
        <f>VLOOKUP(A91,' 3. Master Data '!$B$11:$FU$167,' 3. Master Data '!$FS$4,FALSE)</f>
        <v>7.600187443398413</v>
      </c>
    </row>
    <row r="92" spans="1:5" ht="12.75">
      <c r="A92" t="str">
        <f>' 3. Master Data '!B103</f>
        <v>Kenton TB #94</v>
      </c>
      <c r="B92" s="342" t="s">
        <v>311</v>
      </c>
      <c r="C92" t="str">
        <f>' 3. Master Data '!A103</f>
        <v>TB</v>
      </c>
      <c r="D92" s="107">
        <f>VLOOKUP(A92,' 3. Master Data '!$B$11:$FU$167,' 3. Master Data '!$CF$4,FALSE)</f>
        <v>7.890362868480123</v>
      </c>
      <c r="E92" s="107">
        <f>VLOOKUP(A92,' 3. Master Data '!$B$11:$FU$167,' 3. Master Data '!$FS$4,FALSE)</f>
        <v>7.695986207313754</v>
      </c>
    </row>
    <row r="93" spans="1:5" ht="12.75">
      <c r="A93" t="str">
        <f>' 3. Master Data '!B104</f>
        <v>LaRue TB #133</v>
      </c>
      <c r="B93" s="342" t="s">
        <v>312</v>
      </c>
      <c r="C93" t="str">
        <f>' 3. Master Data '!A104</f>
        <v>TB</v>
      </c>
      <c r="D93" s="107">
        <f>VLOOKUP(A93,' 3. Master Data '!$B$11:$FU$167,' 3. Master Data '!$CF$4,FALSE)</f>
        <v>11.890600635720283</v>
      </c>
      <c r="E93" s="107">
        <f>VLOOKUP(A93,' 3. Master Data '!$B$11:$FU$167,' 3. Master Data '!$FS$4,FALSE)</f>
        <v>9.128790487756248</v>
      </c>
    </row>
    <row r="94" spans="1:5" ht="12.75">
      <c r="A94" t="str">
        <f>' 3. Master Data '!B105</f>
        <v>LaRue TB #134</v>
      </c>
      <c r="B94" s="342" t="s">
        <v>312</v>
      </c>
      <c r="C94" t="str">
        <f>' 3. Master Data '!A105</f>
        <v>TB</v>
      </c>
      <c r="D94" s="107">
        <f>VLOOKUP(A94,' 3. Master Data '!$B$11:$FU$167,' 3. Master Data '!$CF$4,FALSE)</f>
        <v>9.134222222222222</v>
      </c>
      <c r="E94" s="107">
        <f>VLOOKUP(A94,' 3. Master Data '!$B$11:$FU$167,' 3. Master Data '!$FS$4,FALSE)</f>
        <v>9.185498810905061</v>
      </c>
    </row>
    <row r="95" spans="1:5" ht="12.75">
      <c r="A95" t="str">
        <f>' 3. Master Data '!B106</f>
        <v>LaRue TB #135</v>
      </c>
      <c r="B95" s="342" t="s">
        <v>312</v>
      </c>
      <c r="C95" t="str">
        <f>' 3. Master Data '!A106</f>
        <v>TB</v>
      </c>
      <c r="D95" s="107">
        <f>VLOOKUP(A95,' 3. Master Data '!$B$11:$FU$167,' 3. Master Data '!$CF$4,FALSE)</f>
        <v>9.081404628890661</v>
      </c>
      <c r="E95" s="107">
        <f>VLOOKUP(A95,' 3. Master Data '!$B$11:$FU$167,' 3. Master Data '!$FS$4,FALSE)</f>
        <v>9.141407768645774</v>
      </c>
    </row>
    <row r="96" spans="1:5" ht="12.75">
      <c r="A96" t="str">
        <f>' 3. Master Data '!B107</f>
        <v>LaRue TB #136</v>
      </c>
      <c r="B96" s="342" t="s">
        <v>312</v>
      </c>
      <c r="C96" t="str">
        <f>' 3. Master Data '!A107</f>
        <v>TB</v>
      </c>
      <c r="D96" s="107">
        <f>VLOOKUP(A96,' 3. Master Data '!$B$11:$FU$167,' 3. Master Data '!$CF$4,FALSE)</f>
        <v>9.171543436032358</v>
      </c>
      <c r="E96" s="107">
        <f>VLOOKUP(A96,' 3. Master Data '!$B$11:$FU$167,' 3. Master Data '!$FS$4,FALSE)</f>
        <v>9.356388738494855</v>
      </c>
    </row>
    <row r="97" spans="1:5" ht="12.75">
      <c r="A97" t="str">
        <f>' 3. Master Data '!B108</f>
        <v>Madison TB #108</v>
      </c>
      <c r="B97" s="342" t="s">
        <v>313</v>
      </c>
      <c r="C97" t="str">
        <f>' 3. Master Data '!A108</f>
        <v>TB</v>
      </c>
      <c r="D97" s="107">
        <f>VLOOKUP(A97,' 3. Master Data '!$B$11:$FU$167,' 3. Master Data '!$CF$4,FALSE)</f>
        <v>8.859027233375372</v>
      </c>
      <c r="E97" s="107">
        <f>VLOOKUP(A97,' 3. Master Data '!$B$11:$FU$167,' 3. Master Data '!$FS$4,FALSE)</f>
        <v>7.647738688835841</v>
      </c>
    </row>
    <row r="98" spans="1:5" ht="12.75">
      <c r="A98" t="str">
        <f>' 3. Master Data '!B109</f>
        <v>Madison TB #109</v>
      </c>
      <c r="B98" s="342" t="s">
        <v>313</v>
      </c>
      <c r="C98" t="str">
        <f>' 3. Master Data '!A109</f>
        <v>TB</v>
      </c>
      <c r="D98" s="107">
        <f>VLOOKUP(A98,' 3. Master Data '!$B$11:$FU$167,' 3. Master Data '!$CF$4,FALSE)</f>
        <v>11.734905689217694</v>
      </c>
      <c r="E98" s="107">
        <f>VLOOKUP(A98,' 3. Master Data '!$B$11:$FU$167,' 3. Master Data '!$FS$4,FALSE)</f>
        <v>8.248779319366905</v>
      </c>
    </row>
    <row r="99" spans="1:5" ht="12.75">
      <c r="A99" t="str">
        <f>' 3. Master Data '!B110</f>
        <v>Madison TB #110</v>
      </c>
      <c r="B99" s="342" t="s">
        <v>313</v>
      </c>
      <c r="C99" t="str">
        <f>' 3. Master Data '!A110</f>
        <v>TB</v>
      </c>
      <c r="D99" s="107">
        <f>VLOOKUP(A99,' 3. Master Data '!$B$11:$FU$167,' 3. Master Data '!$CF$4,FALSE)</f>
        <v>11.362416107382549</v>
      </c>
      <c r="E99" s="107">
        <f>VLOOKUP(A99,' 3. Master Data '!$B$11:$FU$167,' 3. Master Data '!$FS$4,FALSE)</f>
        <v>8.389220100457035</v>
      </c>
    </row>
    <row r="100" spans="1:5" ht="12.75">
      <c r="A100" t="str">
        <f>' 3. Master Data '!B111</f>
        <v>Madison TB #111</v>
      </c>
      <c r="B100" s="342" t="s">
        <v>313</v>
      </c>
      <c r="C100" t="str">
        <f>' 3. Master Data '!A111</f>
        <v>TB</v>
      </c>
      <c r="D100" s="107">
        <f>VLOOKUP(A100,' 3. Master Data '!$B$11:$FU$167,' 3. Master Data '!$CF$4,FALSE)</f>
        <v>7.626386139956078</v>
      </c>
      <c r="E100" s="107">
        <f>VLOOKUP(A100,' 3. Master Data '!$B$11:$FU$167,' 3. Master Data '!$FS$4,FALSE)</f>
        <v>7.588317437137771</v>
      </c>
    </row>
    <row r="101" spans="1:5" ht="12.75">
      <c r="A101" t="str">
        <f>' 3. Master Data '!B112</f>
        <v>Madison TB #112</v>
      </c>
      <c r="B101" s="342" t="s">
        <v>313</v>
      </c>
      <c r="C101" t="str">
        <f>' 3. Master Data '!A112</f>
        <v>TB</v>
      </c>
      <c r="D101" s="107"/>
      <c r="E101" s="107">
        <f>VLOOKUP(A101,' 3. Master Data '!$B$11:$FU$167,' 3. Master Data '!$FS$4,FALSE)</f>
        <v>8.168095222693017</v>
      </c>
    </row>
    <row r="102" spans="1:5" ht="12.75">
      <c r="A102" t="str">
        <f>' 3. Master Data '!B113</f>
        <v>Madison TB #113</v>
      </c>
      <c r="B102" s="342" t="s">
        <v>313</v>
      </c>
      <c r="C102" t="str">
        <f>' 3. Master Data '!A113</f>
        <v>TB</v>
      </c>
      <c r="D102" s="107"/>
      <c r="E102" s="107">
        <f>VLOOKUP(A102,' 3. Master Data '!$B$11:$FU$167,' 3. Master Data '!$FS$4,FALSE)</f>
        <v>7.896640551818103</v>
      </c>
    </row>
    <row r="103" spans="1:5" ht="12.75">
      <c r="A103" t="str">
        <f>' 3. Master Data '!B114</f>
        <v>Marion TB #104</v>
      </c>
      <c r="B103" s="342" t="s">
        <v>314</v>
      </c>
      <c r="C103" t="str">
        <f>' 3. Master Data '!A114</f>
        <v>TB</v>
      </c>
      <c r="D103" s="107">
        <f>VLOOKUP(A103,' 3. Master Data '!$B$11:$FU$167,' 3. Master Data '!$CF$4,FALSE)</f>
        <v>7.404842992380512</v>
      </c>
      <c r="E103" s="107">
        <f>VLOOKUP(A103,' 3. Master Data '!$B$11:$FU$167,' 3. Master Data '!$FS$4,FALSE)</f>
        <v>7.206127169915774</v>
      </c>
    </row>
    <row r="104" spans="1:5" ht="12.75">
      <c r="A104" t="str">
        <f>' 3. Master Data '!B115</f>
        <v>Martin TB #1001</v>
      </c>
      <c r="B104" s="342" t="s">
        <v>334</v>
      </c>
      <c r="C104" t="str">
        <f>' 3. Master Data '!A115</f>
        <v>TB</v>
      </c>
      <c r="D104" s="107">
        <f>VLOOKUP(A104,' 3. Master Data '!$B$11:$FU$167,' 3. Master Data '!$CF$4,FALSE)</f>
        <v>7.891490252486104</v>
      </c>
      <c r="E104" s="107">
        <f>VLOOKUP(A104,' 3. Master Data '!$B$11:$FU$167,' 3. Master Data '!$FS$4,FALSE)</f>
        <v>8.508914712814423</v>
      </c>
    </row>
    <row r="105" spans="1:5" ht="12.75">
      <c r="A105" t="str">
        <f>' 3. Master Data '!B116</f>
        <v>McCreary IC #12</v>
      </c>
      <c r="B105" s="342" t="s">
        <v>315</v>
      </c>
      <c r="C105" t="str">
        <f>' 3. Master Data '!A116</f>
        <v>IC</v>
      </c>
      <c r="D105" s="107">
        <f>VLOOKUP(A105,' 3. Master Data '!$B$11:$FU$167,' 3. Master Data '!$CF$4,FALSE)</f>
        <v>8.296514822848879</v>
      </c>
      <c r="E105" s="107">
        <f>VLOOKUP(A105,' 3. Master Data '!$B$11:$FU$167,' 3. Master Data '!$FS$4,FALSE)</f>
        <v>7.53052602047973</v>
      </c>
    </row>
    <row r="106" spans="1:5" ht="12.75">
      <c r="A106" t="str">
        <f>' 3. Master Data '!B117</f>
        <v>Meade TB #230</v>
      </c>
      <c r="B106" s="342" t="s">
        <v>316</v>
      </c>
      <c r="C106" t="str">
        <f>' 3. Master Data '!A117</f>
        <v>TB</v>
      </c>
      <c r="D106" s="107"/>
      <c r="E106" s="107">
        <f>VLOOKUP(A106,' 3. Master Data '!$B$11:$FU$167,' 3. Master Data '!$FS$4,FALSE)</f>
        <v>8.85437381699691</v>
      </c>
    </row>
    <row r="107" spans="1:5" ht="12.75">
      <c r="A107" t="str">
        <f>' 3. Master Data '!B118</f>
        <v>Mercer IC #111</v>
      </c>
      <c r="B107" s="342" t="s">
        <v>317</v>
      </c>
      <c r="C107" t="str">
        <f>' 3. Master Data '!A118</f>
        <v>IC</v>
      </c>
      <c r="D107" s="107">
        <f>VLOOKUP(A107,' 3. Master Data '!$B$11:$FU$167,' 3. Master Data '!$CF$4,FALSE)</f>
        <v>9.06694248296886</v>
      </c>
      <c r="E107" s="107">
        <f>VLOOKUP(A107,' 3. Master Data '!$B$11:$FU$167,' 3. Master Data '!$FS$4,FALSE)</f>
        <v>7.382205606099672</v>
      </c>
    </row>
    <row r="108" spans="1:5" ht="12.75">
      <c r="A108" t="str">
        <f>' 3. Master Data '!B119</f>
        <v>Mercer IC #112</v>
      </c>
      <c r="B108" s="342" t="s">
        <v>317</v>
      </c>
      <c r="C108" t="str">
        <f>' 3. Master Data '!A119</f>
        <v>IC</v>
      </c>
      <c r="D108" s="107">
        <f>VLOOKUP(A108,' 3. Master Data '!$B$11:$FU$167,' 3. Master Data '!$CF$4,FALSE)</f>
        <v>9.426900584795321</v>
      </c>
      <c r="E108" s="107">
        <f>VLOOKUP(A108,' 3. Master Data '!$B$11:$FU$167,' 3. Master Data '!$FS$4,FALSE)</f>
        <v>6.993651683089833</v>
      </c>
    </row>
    <row r="109" spans="1:5" ht="12.75">
      <c r="A109" t="str">
        <f>' 3. Master Data '!B120</f>
        <v>Montgomery IC #2011</v>
      </c>
      <c r="B109" s="342" t="s">
        <v>318</v>
      </c>
      <c r="C109" t="str">
        <f>' 3. Master Data '!A120</f>
        <v>IC</v>
      </c>
      <c r="D109" s="107"/>
      <c r="E109" s="107">
        <f>VLOOKUP(A109,' 3. Master Data '!$B$11:$FU$167,' 3. Master Data '!$FS$4,FALSE)</f>
        <v>7.410861007954992</v>
      </c>
    </row>
    <row r="110" spans="1:5" ht="12.75">
      <c r="A110" t="str">
        <f>' 3. Master Data '!B121</f>
        <v>Pike TB #396</v>
      </c>
      <c r="B110" s="342" t="s">
        <v>319</v>
      </c>
      <c r="C110" t="str">
        <f>' 3. Master Data '!A121</f>
        <v>TB</v>
      </c>
      <c r="D110" s="107">
        <f>VLOOKUP(A110,' 3. Master Data '!$B$11:$FU$167,' 3. Master Data '!$CF$4,FALSE)</f>
        <v>9.11602048280907</v>
      </c>
      <c r="E110" s="107">
        <f>VLOOKUP(A110,' 3. Master Data '!$B$11:$FU$167,' 3. Master Data '!$FS$4,FALSE)</f>
        <v>9.677682857820859</v>
      </c>
    </row>
    <row r="111" spans="1:5" ht="12.75">
      <c r="A111" t="str">
        <f>' 3. Master Data '!B122</f>
        <v>Pike TB #397</v>
      </c>
      <c r="B111" s="342" t="s">
        <v>319</v>
      </c>
      <c r="C111" t="str">
        <f>' 3. Master Data '!A122</f>
        <v>TB</v>
      </c>
      <c r="D111" s="107">
        <f>VLOOKUP(A111,' 3. Master Data '!$B$11:$FU$167,' 3. Master Data '!$CF$4,FALSE)</f>
        <v>10.580095100138555</v>
      </c>
      <c r="E111" s="107">
        <f>VLOOKUP(A111,' 3. Master Data '!$B$11:$FU$167,' 3. Master Data '!$FS$4,FALSE)</f>
        <v>10.33314351869282</v>
      </c>
    </row>
    <row r="112" spans="1:5" ht="12.75">
      <c r="A112" t="str">
        <f>' 3. Master Data '!B123</f>
        <v>Pike TB #398</v>
      </c>
      <c r="B112" s="342" t="s">
        <v>319</v>
      </c>
      <c r="C112" t="str">
        <f>' 3. Master Data '!A123</f>
        <v>TB</v>
      </c>
      <c r="D112" s="107">
        <f>VLOOKUP(A112,' 3. Master Data '!$B$11:$FU$167,' 3. Master Data '!$CF$4,FALSE)</f>
        <v>10.583200460141683</v>
      </c>
      <c r="E112" s="107">
        <f>VLOOKUP(A112,' 3. Master Data '!$B$11:$FU$167,' 3. Master Data '!$FS$4,FALSE)</f>
        <v>10.755174315655028</v>
      </c>
    </row>
    <row r="113" spans="1:5" ht="12.75">
      <c r="A113" t="str">
        <f>' 3. Master Data '!B124</f>
        <v>Pike TB #399</v>
      </c>
      <c r="B113" s="342" t="s">
        <v>319</v>
      </c>
      <c r="C113" t="str">
        <f>' 3. Master Data '!A124</f>
        <v>TB</v>
      </c>
      <c r="D113" s="107">
        <f>VLOOKUP(A113,' 3. Master Data '!$B$11:$FU$167,' 3. Master Data '!$CF$4,FALSE)</f>
        <v>8.281426784969927</v>
      </c>
      <c r="E113" s="107">
        <f>VLOOKUP(A113,' 3. Master Data '!$B$11:$FU$167,' 3. Master Data '!$FS$4,FALSE)</f>
        <v>8.597522582163766</v>
      </c>
    </row>
    <row r="114" spans="1:5" ht="12.75">
      <c r="A114" t="str">
        <f>' 3. Master Data '!B125</f>
        <v>Pike TB #400</v>
      </c>
      <c r="B114" s="342" t="s">
        <v>319</v>
      </c>
      <c r="C114" t="str">
        <f>' 3. Master Data '!A125</f>
        <v>TB</v>
      </c>
      <c r="D114" s="107">
        <f>VLOOKUP(A114,' 3. Master Data '!$B$11:$FU$167,' 3. Master Data '!$CF$4,FALSE)</f>
        <v>8.921434008772248</v>
      </c>
      <c r="E114" s="107">
        <f>VLOOKUP(A114,' 3. Master Data '!$B$11:$FU$167,' 3. Master Data '!$FS$4,FALSE)</f>
        <v>8.841616785200326</v>
      </c>
    </row>
    <row r="115" spans="1:5" ht="12.75">
      <c r="A115" t="str">
        <f>' 3. Master Data '!B126</f>
        <v>Pike TB #401</v>
      </c>
      <c r="B115" s="342" t="s">
        <v>319</v>
      </c>
      <c r="C115" t="str">
        <f>' 3. Master Data '!A126</f>
        <v>TB</v>
      </c>
      <c r="D115" s="107">
        <f>VLOOKUP(A115,' 3. Master Data '!$B$11:$FU$167,' 3. Master Data '!$CF$4,FALSE)</f>
        <v>9.115764753087511</v>
      </c>
      <c r="E115" s="107">
        <f>VLOOKUP(A115,' 3. Master Data '!$B$11:$FU$167,' 3. Master Data '!$FS$4,FALSE)</f>
        <v>9.28491543800637</v>
      </c>
    </row>
    <row r="116" spans="1:5" ht="12.75">
      <c r="A116" t="str">
        <f>' 3. Master Data '!B127</f>
        <v>Pike TB #407</v>
      </c>
      <c r="B116" s="342" t="s">
        <v>319</v>
      </c>
      <c r="C116" t="str">
        <f>' 3. Master Data '!A127</f>
        <v>TB</v>
      </c>
      <c r="D116" s="107">
        <f>VLOOKUP(A116,' 3. Master Data '!$B$11:$FU$167,' 3. Master Data '!$CF$4,FALSE)</f>
        <v>9.714679109615236</v>
      </c>
      <c r="E116" s="107">
        <f>VLOOKUP(A116,' 3. Master Data '!$B$11:$FU$167,' 3. Master Data '!$FS$4,FALSE)</f>
        <v>8.412919623781342</v>
      </c>
    </row>
    <row r="117" spans="1:5" ht="12.75">
      <c r="A117" t="str">
        <f>' 3. Master Data '!B128</f>
        <v>Pike TB #408</v>
      </c>
      <c r="B117" s="342" t="s">
        <v>319</v>
      </c>
      <c r="C117" t="str">
        <f>' 3. Master Data '!A128</f>
        <v>TB</v>
      </c>
      <c r="D117" s="107">
        <f>VLOOKUP(A117,' 3. Master Data '!$B$11:$FU$167,' 3. Master Data '!$CF$4,FALSE)</f>
        <v>13.76091081593928</v>
      </c>
      <c r="E117" s="107">
        <f>VLOOKUP(A117,' 3. Master Data '!$B$11:$FU$167,' 3. Master Data '!$FS$4,FALSE)</f>
        <v>9.684193862354443</v>
      </c>
    </row>
    <row r="118" spans="1:5" ht="12.75">
      <c r="A118" t="str">
        <f>' 3. Master Data '!B129</f>
        <v>Pike TB #409</v>
      </c>
      <c r="B118" s="342" t="s">
        <v>319</v>
      </c>
      <c r="C118" t="str">
        <f>' 3. Master Data '!A129</f>
        <v>TB</v>
      </c>
      <c r="D118" s="107">
        <f>VLOOKUP(A118,' 3. Master Data '!$B$11:$FU$167,' 3. Master Data '!$CF$4,FALSE)</f>
        <v>9.260119866378464</v>
      </c>
      <c r="E118" s="107">
        <f>VLOOKUP(A118,' 3. Master Data '!$B$11:$FU$167,' 3. Master Data '!$FS$4,FALSE)</f>
        <v>9.095697901083456</v>
      </c>
    </row>
    <row r="119" spans="1:5" ht="12.75">
      <c r="A119" t="str">
        <f>' 3. Master Data '!B130</f>
        <v>Pike TB #410</v>
      </c>
      <c r="B119" s="342" t="s">
        <v>319</v>
      </c>
      <c r="C119" t="str">
        <f>' 3. Master Data '!A130</f>
        <v>TB</v>
      </c>
      <c r="D119" s="107">
        <f>VLOOKUP(A119,' 3. Master Data '!$B$11:$FU$167,' 3. Master Data '!$CF$4,FALSE)</f>
        <v>8.54875882486905</v>
      </c>
      <c r="E119" s="107">
        <f>VLOOKUP(A119,' 3. Master Data '!$B$11:$FU$167,' 3. Master Data '!$FS$4,FALSE)</f>
        <v>9.563489580073847</v>
      </c>
    </row>
    <row r="120" spans="1:5" ht="12.75">
      <c r="A120" t="str">
        <f>' 3. Master Data '!B131</f>
        <v>Pike TB #411</v>
      </c>
      <c r="B120" s="342" t="s">
        <v>319</v>
      </c>
      <c r="C120" t="str">
        <f>' 3. Master Data '!A131</f>
        <v>TB</v>
      </c>
      <c r="D120" s="107">
        <f>VLOOKUP(A120,' 3. Master Data '!$B$11:$FU$167,' 3. Master Data '!$CF$4,FALSE)</f>
        <v>8.397902116614487</v>
      </c>
      <c r="E120" s="107">
        <f>VLOOKUP(A120,' 3. Master Data '!$B$11:$FU$167,' 3. Master Data '!$FS$4,FALSE)</f>
        <v>8.741288630465855</v>
      </c>
    </row>
    <row r="121" spans="1:5" ht="12.75">
      <c r="A121" t="str">
        <f>' 3. Master Data '!B132</f>
        <v>Pike TB #412</v>
      </c>
      <c r="B121" s="342" t="s">
        <v>319</v>
      </c>
      <c r="C121" t="str">
        <f>' 3. Master Data '!A132</f>
        <v>TB</v>
      </c>
      <c r="D121" s="107">
        <f>VLOOKUP(A121,' 3. Master Data '!$B$11:$FU$167,' 3. Master Data '!$CF$4,FALSE)</f>
        <v>9.929139570103212</v>
      </c>
      <c r="E121" s="107">
        <f>VLOOKUP(A121,' 3. Master Data '!$B$11:$FU$167,' 3. Master Data '!$FS$4,FALSE)</f>
        <v>10.029551916387376</v>
      </c>
    </row>
    <row r="122" spans="1:5" ht="12.75">
      <c r="A122" t="str">
        <f>' 3. Master Data '!B133</f>
        <v>Pike TB #413</v>
      </c>
      <c r="B122" s="342" t="s">
        <v>319</v>
      </c>
      <c r="C122" t="str">
        <f>' 3. Master Data '!A133</f>
        <v>TB</v>
      </c>
      <c r="D122" s="107">
        <f>VLOOKUP(A122,' 3. Master Data '!$B$11:$FU$167,' 3. Master Data '!$CF$4,FALSE)</f>
        <v>8.62954796030871</v>
      </c>
      <c r="E122" s="107">
        <f>VLOOKUP(A122,' 3. Master Data '!$B$11:$FU$167,' 3. Master Data '!$FS$4,FALSE)</f>
        <v>8.539501555812018</v>
      </c>
    </row>
    <row r="123" spans="1:5" ht="12.75">
      <c r="A123" t="str">
        <f>' 3. Master Data '!B134</f>
        <v>Pike TB #414</v>
      </c>
      <c r="B123" s="342" t="s">
        <v>319</v>
      </c>
      <c r="C123" t="str">
        <f>' 3. Master Data '!A134</f>
        <v>TB</v>
      </c>
      <c r="D123" s="107">
        <f>VLOOKUP(A123,' 3. Master Data '!$B$11:$FU$167,' 3. Master Data '!$CF$4,FALSE)</f>
        <v>9.484459524963645</v>
      </c>
      <c r="E123" s="107">
        <f>VLOOKUP(A123,' 3. Master Data '!$B$11:$FU$167,' 3. Master Data '!$FS$4,FALSE)</f>
        <v>9.094604622296579</v>
      </c>
    </row>
    <row r="124" spans="1:5" ht="12.75">
      <c r="A124" t="str">
        <f>' 3. Master Data '!B135</f>
        <v>Pike TB #415</v>
      </c>
      <c r="B124" s="342" t="s">
        <v>319</v>
      </c>
      <c r="C124" t="str">
        <f>' 3. Master Data '!A135</f>
        <v>TB</v>
      </c>
      <c r="D124" s="107">
        <f>VLOOKUP(A124,' 3. Master Data '!$B$11:$FU$167,' 3. Master Data '!$CF$4,FALSE)</f>
        <v>9.082559256886611</v>
      </c>
      <c r="E124" s="107">
        <f>VLOOKUP(A124,' 3. Master Data '!$B$11:$FU$167,' 3. Master Data '!$FS$4,FALSE)</f>
        <v>9.461863580206776</v>
      </c>
    </row>
    <row r="125" spans="1:5" ht="12.75">
      <c r="A125" t="str">
        <f>' 3. Master Data '!B136</f>
        <v>Pike TB #416</v>
      </c>
      <c r="B125" s="342" t="s">
        <v>319</v>
      </c>
      <c r="C125" t="str">
        <f>' 3. Master Data '!A136</f>
        <v>TB</v>
      </c>
      <c r="D125" s="107">
        <f>VLOOKUP(A125,' 3. Master Data '!$B$11:$FU$167,' 3. Master Data '!$CF$4,FALSE)</f>
        <v>9.060556464811784</v>
      </c>
      <c r="E125" s="107">
        <f>VLOOKUP(A125,' 3. Master Data '!$B$11:$FU$167,' 3. Master Data '!$FS$4,FALSE)</f>
        <v>9.068746027680545</v>
      </c>
    </row>
    <row r="126" spans="1:5" ht="12.75">
      <c r="A126" t="str">
        <f>' 3. Master Data '!B137</f>
        <v>Pike TB #417</v>
      </c>
      <c r="B126" s="342" t="s">
        <v>319</v>
      </c>
      <c r="C126" t="str">
        <f>' 3. Master Data '!A137</f>
        <v>TB</v>
      </c>
      <c r="D126" s="107">
        <f>VLOOKUP(A126,' 3. Master Data '!$B$11:$FU$167,' 3. Master Data '!$CF$4,FALSE)</f>
        <v>9.674712643678161</v>
      </c>
      <c r="E126" s="107">
        <f>VLOOKUP(A126,' 3. Master Data '!$B$11:$FU$167,' 3. Master Data '!$FS$4,FALSE)</f>
        <v>9.61685218470665</v>
      </c>
    </row>
    <row r="127" spans="1:5" ht="12.75">
      <c r="A127" t="str">
        <f>' 3. Master Data '!B138</f>
        <v>Pike TB #418</v>
      </c>
      <c r="B127" s="342" t="s">
        <v>319</v>
      </c>
      <c r="C127" t="str">
        <f>' 3. Master Data '!A138</f>
        <v>TB</v>
      </c>
      <c r="D127" s="107">
        <f>VLOOKUP(A127,' 3. Master Data '!$B$11:$FU$167,' 3. Master Data '!$CF$4,FALSE)</f>
        <v>9.578199052132701</v>
      </c>
      <c r="E127" s="107">
        <f>VLOOKUP(A127,' 3. Master Data '!$B$11:$FU$167,' 3. Master Data '!$FS$4,FALSE)</f>
        <v>9.790578243945813</v>
      </c>
    </row>
    <row r="128" spans="1:5" ht="12.75">
      <c r="A128" t="str">
        <f>' 3. Master Data '!B139</f>
        <v>Pike TB #419</v>
      </c>
      <c r="B128" s="342" t="s">
        <v>319</v>
      </c>
      <c r="C128" t="str">
        <f>' 3. Master Data '!A139</f>
        <v>TB</v>
      </c>
      <c r="D128" s="107">
        <f>VLOOKUP(A128,' 3. Master Data '!$B$11:$FU$167,' 3. Master Data '!$CF$4,FALSE)</f>
        <v>10.371563516918462</v>
      </c>
      <c r="E128" s="107">
        <f>VLOOKUP(A128,' 3. Master Data '!$B$11:$FU$167,' 3. Master Data '!$FS$4,FALSE)</f>
        <v>10.16001691742573</v>
      </c>
    </row>
    <row r="129" spans="1:5" ht="12.75">
      <c r="A129" t="str">
        <f>' 3. Master Data '!B140</f>
        <v>Pike TB #420</v>
      </c>
      <c r="B129" s="342" t="s">
        <v>319</v>
      </c>
      <c r="C129" t="str">
        <f>' 3. Master Data '!A140</f>
        <v>TB</v>
      </c>
      <c r="D129" s="107">
        <f>VLOOKUP(A129,' 3. Master Data '!$B$11:$FU$167,' 3. Master Data '!$CF$4,FALSE)</f>
        <v>9.016385261581968</v>
      </c>
      <c r="E129" s="107">
        <f>VLOOKUP(A129,' 3. Master Data '!$B$11:$FU$167,' 3. Master Data '!$FS$4,FALSE)</f>
        <v>8.643768226195004</v>
      </c>
    </row>
    <row r="130" spans="1:5" ht="12.75">
      <c r="A130" t="str">
        <f>' 3. Master Data '!B141</f>
        <v>Pike TB #421</v>
      </c>
      <c r="B130" s="342" t="s">
        <v>319</v>
      </c>
      <c r="C130" t="str">
        <f>' 3. Master Data '!A141</f>
        <v>TB</v>
      </c>
      <c r="D130" s="107">
        <f>VLOOKUP(A130,' 3. Master Data '!$B$11:$FU$167,' 3. Master Data '!$CF$4,FALSE)</f>
        <v>11.256429096252756</v>
      </c>
      <c r="E130" s="107">
        <f>VLOOKUP(A130,' 3. Master Data '!$B$11:$FU$167,' 3. Master Data '!$FS$4,FALSE)</f>
        <v>11.329464163145774</v>
      </c>
    </row>
    <row r="131" spans="1:5" ht="12.75">
      <c r="A131" t="str">
        <f>' 3. Master Data '!B142</f>
        <v>Pike TB #422</v>
      </c>
      <c r="B131" s="342" t="s">
        <v>319</v>
      </c>
      <c r="C131" t="str">
        <f>' 3. Master Data '!A142</f>
        <v>TB</v>
      </c>
      <c r="D131" s="107">
        <f>VLOOKUP(A131,' 3. Master Data '!$B$11:$FU$167,' 3. Master Data '!$CF$4,FALSE)</f>
        <v>8.320765557822993</v>
      </c>
      <c r="E131" s="107">
        <f>VLOOKUP(A131,' 3. Master Data '!$B$11:$FU$167,' 3. Master Data '!$FS$4,FALSE)</f>
        <v>8.136862441282325</v>
      </c>
    </row>
    <row r="132" spans="1:5" ht="12.75">
      <c r="A132" t="str">
        <f>' 3. Master Data '!B143</f>
        <v>Pike TB #424</v>
      </c>
      <c r="B132" s="342" t="s">
        <v>319</v>
      </c>
      <c r="C132" t="str">
        <f>' 3. Master Data '!A143</f>
        <v>TB</v>
      </c>
      <c r="D132" s="107">
        <f>VLOOKUP(A132,' 3. Master Data '!$B$11:$FU$167,' 3. Master Data '!$CF$4,FALSE)</f>
        <v>8.14423076923077</v>
      </c>
      <c r="E132" s="107">
        <f>VLOOKUP(A132,' 3. Master Data '!$B$11:$FU$167,' 3. Master Data '!$FS$4,FALSE)</f>
        <v>9.52159539298283</v>
      </c>
    </row>
    <row r="133" spans="1:5" ht="12.75">
      <c r="A133" t="str">
        <f>' 3. Master Data '!B144</f>
        <v>Pike TB #425</v>
      </c>
      <c r="B133" s="342" t="s">
        <v>319</v>
      </c>
      <c r="C133" t="str">
        <f>' 3. Master Data '!A144</f>
        <v>TB</v>
      </c>
      <c r="D133" s="107">
        <f>VLOOKUP(A133,' 3. Master Data '!$B$11:$FU$167,' 3. Master Data '!$CF$4,FALSE)</f>
        <v>7.933520228140558</v>
      </c>
      <c r="E133" s="107">
        <f>VLOOKUP(A133,' 3. Master Data '!$B$11:$FU$167,' 3. Master Data '!$FS$4,FALSE)</f>
        <v>7.825475948679073</v>
      </c>
    </row>
    <row r="134" spans="1:5" ht="12.75">
      <c r="A134" t="str">
        <f>' 3. Master Data '!B145</f>
        <v>Pike TB #426</v>
      </c>
      <c r="B134" s="342" t="s">
        <v>319</v>
      </c>
      <c r="C134" t="str">
        <f>' 3. Master Data '!A145</f>
        <v>TB</v>
      </c>
      <c r="D134" s="107">
        <f>VLOOKUP(A134,' 3. Master Data '!$B$11:$FU$167,' 3. Master Data '!$CF$4,FALSE)</f>
        <v>8.002493765586035</v>
      </c>
      <c r="E134" s="107">
        <f>VLOOKUP(A134,' 3. Master Data '!$B$11:$FU$167,' 3. Master Data '!$FS$4,FALSE)</f>
        <v>8.198257661166343</v>
      </c>
    </row>
    <row r="135" spans="1:5" ht="12.75">
      <c r="A135" t="str">
        <f>' 3. Master Data '!B146</f>
        <v>Pike TB #427</v>
      </c>
      <c r="B135" s="342" t="s">
        <v>319</v>
      </c>
      <c r="C135" t="str">
        <f>' 3. Master Data '!A146</f>
        <v>TB</v>
      </c>
      <c r="D135" s="107">
        <f>VLOOKUP(A135,' 3. Master Data '!$B$11:$FU$167,' 3. Master Data '!$CF$4,FALSE)</f>
        <v>9.471232876712328</v>
      </c>
      <c r="E135" s="107">
        <f>VLOOKUP(A135,' 3. Master Data '!$B$11:$FU$167,' 3. Master Data '!$FS$4,FALSE)</f>
        <v>9.346529836290081</v>
      </c>
    </row>
    <row r="136" spans="1:5" ht="12.75">
      <c r="A136" t="str">
        <f>' 3. Master Data '!B147</f>
        <v>Pike TB #428</v>
      </c>
      <c r="B136" s="342" t="s">
        <v>319</v>
      </c>
      <c r="C136" t="str">
        <f>' 3. Master Data '!A147</f>
        <v>TB</v>
      </c>
      <c r="D136" s="107">
        <f>VLOOKUP(A136,' 3. Master Data '!$B$11:$FU$167,' 3. Master Data '!$CF$4,FALSE)</f>
        <v>10.019071310116086</v>
      </c>
      <c r="E136" s="107">
        <f>VLOOKUP(A136,' 3. Master Data '!$B$11:$FU$167,' 3. Master Data '!$FS$4,FALSE)</f>
        <v>10.00710553814002</v>
      </c>
    </row>
    <row r="137" spans="1:5" ht="12.75">
      <c r="A137" t="str">
        <f>' 3. Master Data '!B148</f>
        <v>Pike TB #429</v>
      </c>
      <c r="B137" s="342" t="s">
        <v>319</v>
      </c>
      <c r="C137" t="str">
        <f>' 3. Master Data '!A148</f>
        <v>TB</v>
      </c>
      <c r="D137" s="107">
        <f>VLOOKUP(A137,' 3. Master Data '!$B$11:$FU$167,' 3. Master Data '!$CF$4,FALSE)</f>
        <v>8.614035087719298</v>
      </c>
      <c r="E137" s="107">
        <f>VLOOKUP(A137,' 3. Master Data '!$B$11:$FU$167,' 3. Master Data '!$FS$4,FALSE)</f>
        <v>8.75286832352558</v>
      </c>
    </row>
    <row r="138" spans="1:5" ht="12.75">
      <c r="A138" t="str">
        <f>' 3. Master Data '!B149</f>
        <v>Pike TB #430</v>
      </c>
      <c r="B138" s="342" t="s">
        <v>319</v>
      </c>
      <c r="C138" t="str">
        <f>' 3. Master Data '!A149</f>
        <v>TB</v>
      </c>
      <c r="D138" s="107">
        <f>VLOOKUP(A138,' 3. Master Data '!$B$11:$FU$167,' 3. Master Data '!$CF$4,FALSE)</f>
        <v>9.092413793103448</v>
      </c>
      <c r="E138" s="107">
        <f>VLOOKUP(A138,' 3. Master Data '!$B$11:$FU$167,' 3. Master Data '!$FS$4,FALSE)</f>
        <v>9.294256748413227</v>
      </c>
    </row>
    <row r="139" spans="1:5" ht="12.75">
      <c r="A139" t="str">
        <f>' 3. Master Data '!B150</f>
        <v>Pike TB #431</v>
      </c>
      <c r="B139" s="342" t="s">
        <v>319</v>
      </c>
      <c r="C139" t="str">
        <f>' 3. Master Data '!A150</f>
        <v>TB</v>
      </c>
      <c r="D139" s="107">
        <f>VLOOKUP(A139,' 3. Master Data '!$B$11:$FU$167,' 3. Master Data '!$CF$4,FALSE)</f>
        <v>8.342322621411807</v>
      </c>
      <c r="E139" s="107">
        <f>VLOOKUP(A139,' 3. Master Data '!$B$11:$FU$167,' 3. Master Data '!$FS$4,FALSE)</f>
        <v>8.254099320684002</v>
      </c>
    </row>
    <row r="140" spans="1:5" ht="12.75">
      <c r="A140" t="str">
        <f>' 3. Master Data '!B151</f>
        <v>Pike TB #432</v>
      </c>
      <c r="B140" s="342" t="s">
        <v>319</v>
      </c>
      <c r="C140" t="str">
        <f>' 3. Master Data '!A151</f>
        <v>TB</v>
      </c>
      <c r="D140" s="107">
        <f>VLOOKUP(A140,' 3. Master Data '!$B$11:$FU$167,' 3. Master Data '!$CF$4,FALSE)</f>
        <v>10.617571059431524</v>
      </c>
      <c r="E140" s="107">
        <f>VLOOKUP(A140,' 3. Master Data '!$B$11:$FU$167,' 3. Master Data '!$FS$4,FALSE)</f>
        <v>8.277729974968711</v>
      </c>
    </row>
    <row r="141" spans="1:5" ht="12.75">
      <c r="A141" t="str">
        <f>' 3. Master Data '!B152</f>
        <v>Pike TB #433</v>
      </c>
      <c r="B141" s="342" t="s">
        <v>319</v>
      </c>
      <c r="C141" t="str">
        <f>' 3. Master Data '!A152</f>
        <v>TB</v>
      </c>
      <c r="D141" s="107">
        <f>VLOOKUP(A141,' 3. Master Data '!$B$11:$FU$167,' 3. Master Data '!$CF$4,FALSE)</f>
        <v>8.71223203736004</v>
      </c>
      <c r="E141" s="107">
        <f>VLOOKUP(A141,' 3. Master Data '!$B$11:$FU$167,' 3. Master Data '!$FS$4,FALSE)</f>
        <v>9.137227742046585</v>
      </c>
    </row>
    <row r="142" spans="1:5" ht="12.75">
      <c r="A142" t="str">
        <f>' 3. Master Data '!B153</f>
        <v>Pike TB #434</v>
      </c>
      <c r="B142" s="342" t="s">
        <v>319</v>
      </c>
      <c r="C142" t="str">
        <f>' 3. Master Data '!A153</f>
        <v>TB</v>
      </c>
      <c r="D142" s="107">
        <f>VLOOKUP(A142,' 3. Master Data '!$B$11:$FU$167,' 3. Master Data '!$CF$4,FALSE)</f>
        <v>6.672706422018348</v>
      </c>
      <c r="E142" s="107">
        <f>VLOOKUP(A142,' 3. Master Data '!$B$11:$FU$167,' 3. Master Data '!$FS$4,FALSE)</f>
        <v>8.92572990005416</v>
      </c>
    </row>
    <row r="143" spans="1:5" ht="12.75">
      <c r="A143" t="str">
        <f>' 3. Master Data '!B154</f>
        <v>Pike TB #435</v>
      </c>
      <c r="B143" s="342" t="s">
        <v>319</v>
      </c>
      <c r="C143" t="str">
        <f>' 3. Master Data '!A154</f>
        <v>TB</v>
      </c>
      <c r="D143" s="107">
        <f>VLOOKUP(A143,' 3. Master Data '!$B$11:$FU$167,' 3. Master Data '!$CF$4,FALSE)</f>
        <v>9.092105263157896</v>
      </c>
      <c r="E143" s="107">
        <f>VLOOKUP(A143,' 3. Master Data '!$B$11:$FU$167,' 3. Master Data '!$FS$4,FALSE)</f>
        <v>9.131876144207832</v>
      </c>
    </row>
    <row r="144" spans="1:5" ht="12.75">
      <c r="A144" t="str">
        <f>' 3. Master Data '!B155</f>
        <v>Pike TB #436</v>
      </c>
      <c r="B144" s="342" t="s">
        <v>319</v>
      </c>
      <c r="C144" t="str">
        <f>' 3. Master Data '!A155</f>
        <v>TB</v>
      </c>
      <c r="D144" s="107">
        <f>VLOOKUP(A144,' 3. Master Data '!$B$11:$FU$167,' 3. Master Data '!$CF$4,FALSE)</f>
        <v>8.756634631596695</v>
      </c>
      <c r="E144" s="107">
        <f>VLOOKUP(A144,' 3. Master Data '!$B$11:$FU$167,' 3. Master Data '!$FS$4,FALSE)</f>
        <v>8.800261916534149</v>
      </c>
    </row>
    <row r="145" spans="1:5" ht="12.75">
      <c r="A145" t="str">
        <f>' 3. Master Data '!B156</f>
        <v>Pike TB #437</v>
      </c>
      <c r="B145" s="342" t="s">
        <v>319</v>
      </c>
      <c r="C145" t="str">
        <f>' 3. Master Data '!A156</f>
        <v>TB</v>
      </c>
      <c r="D145" s="107">
        <f>VLOOKUP(A145,' 3. Master Data '!$B$11:$FU$167,' 3. Master Data '!$CF$4,FALSE)</f>
        <v>10.480958120897201</v>
      </c>
      <c r="E145" s="107">
        <f>VLOOKUP(A145,' 3. Master Data '!$B$11:$FU$167,' 3. Master Data '!$FS$4,FALSE)</f>
        <v>10.345567497522678</v>
      </c>
    </row>
    <row r="146" spans="1:5" ht="12.75">
      <c r="A146" t="str">
        <f>' 3. Master Data '!B157</f>
        <v>Pike TB #438</v>
      </c>
      <c r="B146" s="342" t="s">
        <v>319</v>
      </c>
      <c r="C146" t="str">
        <f>' 3. Master Data '!A157</f>
        <v>TB</v>
      </c>
      <c r="D146" s="107">
        <f>VLOOKUP(A146,' 3. Master Data '!$B$11:$FU$167,' 3. Master Data '!$CF$4,FALSE)</f>
        <v>8.843546284224251</v>
      </c>
      <c r="E146" s="107">
        <f>VLOOKUP(A146,' 3. Master Data '!$B$11:$FU$167,' 3. Master Data '!$FS$4,FALSE)</f>
        <v>8.744087331247867</v>
      </c>
    </row>
    <row r="147" spans="1:5" ht="12.75">
      <c r="A147" t="str">
        <f>' 3. Master Data '!B158</f>
        <v>Simpson TB #910</v>
      </c>
      <c r="B147" s="342" t="s">
        <v>320</v>
      </c>
      <c r="C147" t="str">
        <f>' 3. Master Data '!A158</f>
        <v>TB</v>
      </c>
      <c r="D147" s="107">
        <f>VLOOKUP(A147,' 3. Master Data '!$B$11:$FU$167,' 3. Master Data '!$CF$4,FALSE)</f>
        <v>8.703989399460507</v>
      </c>
      <c r="E147" s="107">
        <f>VLOOKUP(A147,' 3. Master Data '!$B$11:$FU$167,' 3. Master Data '!$FS$4,FALSE)</f>
        <v>9.006514011545443</v>
      </c>
    </row>
    <row r="148" spans="1:5" ht="12.75">
      <c r="A148" t="str">
        <f>' 3. Master Data '!B159</f>
        <v>Todd TB #310</v>
      </c>
      <c r="B148" s="342" t="s">
        <v>321</v>
      </c>
      <c r="C148" t="str">
        <f>' 3. Master Data '!A159</f>
        <v>TB</v>
      </c>
      <c r="D148" s="107">
        <f>VLOOKUP(A148,' 3. Master Data '!$B$11:$FU$167,' 3. Master Data '!$CF$4,FALSE)</f>
        <v>11.407888767313388</v>
      </c>
      <c r="E148" s="107">
        <f>VLOOKUP(A148,' 3. Master Data '!$B$11:$FU$167,' 3. Master Data '!$FS$4,FALSE)</f>
        <v>9.320792673363202</v>
      </c>
    </row>
    <row r="149" spans="1:5" ht="12.75">
      <c r="A149" t="str">
        <f>' 3. Master Data '!B160</f>
        <v>Trigg TB #10</v>
      </c>
      <c r="B149" s="342" t="s">
        <v>322</v>
      </c>
      <c r="C149" t="str">
        <f>' 3. Master Data '!A160</f>
        <v>TB</v>
      </c>
      <c r="D149" s="107">
        <f>VLOOKUP(A149,' 3. Master Data '!$B$11:$FU$167,' 3. Master Data '!$CF$4,FALSE)</f>
        <v>8.922334164968483</v>
      </c>
      <c r="E149" s="107">
        <f>VLOOKUP(A149,' 3. Master Data '!$B$11:$FU$167,' 3. Master Data '!$FS$4,FALSE)</f>
        <v>9.35118672547784</v>
      </c>
    </row>
    <row r="150" spans="1:5" ht="12.75">
      <c r="A150" t="str">
        <f>' 3. Master Data '!B161</f>
        <v>Warren TB #1101</v>
      </c>
      <c r="B150" s="342" t="s">
        <v>323</v>
      </c>
      <c r="C150" t="str">
        <f>' 3. Master Data '!A161</f>
        <v>TB</v>
      </c>
      <c r="D150" s="107">
        <f>VLOOKUP(A150,' 3. Master Data '!$B$11:$FU$167,' 3. Master Data '!$CF$4,FALSE)</f>
        <v>8.269250097716233</v>
      </c>
      <c r="E150" s="107">
        <f>VLOOKUP(A150,' 3. Master Data '!$B$11:$FU$167,' 3. Master Data '!$FS$4,FALSE)</f>
        <v>7.554794927763954</v>
      </c>
    </row>
    <row r="151" spans="1:5" ht="12.75">
      <c r="A151" t="str">
        <f>' 3. Master Data '!B162</f>
        <v>Warren TB #1102</v>
      </c>
      <c r="B151" s="342" t="s">
        <v>323</v>
      </c>
      <c r="C151" t="str">
        <f>' 3. Master Data '!A162</f>
        <v>TB</v>
      </c>
      <c r="D151" s="107">
        <f>VLOOKUP(A151,' 3. Master Data '!$B$11:$FU$167,' 3. Master Data '!$CF$4,FALSE)</f>
        <v>8.658598179825606</v>
      </c>
      <c r="E151" s="107">
        <f>VLOOKUP(A151,' 3. Master Data '!$B$11:$FU$167,' 3. Master Data '!$FS$4,FALSE)</f>
        <v>7.928297984687142</v>
      </c>
    </row>
    <row r="152" spans="1:5" ht="12.75">
      <c r="A152" t="str">
        <f>' 3. Master Data '!B163</f>
        <v>Warren TB #1103</v>
      </c>
      <c r="B152" s="342" t="s">
        <v>323</v>
      </c>
      <c r="C152" t="str">
        <f>' 3. Master Data '!A163</f>
        <v>TB</v>
      </c>
      <c r="D152" s="107">
        <f>VLOOKUP(A152,' 3. Master Data '!$B$11:$FU$167,' 3. Master Data '!$CF$4,FALSE)</f>
        <v>7.4476914492955775</v>
      </c>
      <c r="E152" s="107">
        <f>VLOOKUP(A152,' 3. Master Data '!$B$11:$FU$167,' 3. Master Data '!$FS$4,FALSE)</f>
        <v>7.609729716950464</v>
      </c>
    </row>
    <row r="153" spans="1:5" ht="12.75">
      <c r="A153" t="str">
        <f>' 3. Master Data '!B164</f>
        <v>Warren TB #1104</v>
      </c>
      <c r="B153" s="342" t="s">
        <v>323</v>
      </c>
      <c r="C153" t="str">
        <f>' 3. Master Data '!A164</f>
        <v>TB</v>
      </c>
      <c r="D153" s="107">
        <f>VLOOKUP(A153,' 3. Master Data '!$B$11:$FU$167,' 3. Master Data '!$CF$4,FALSE)</f>
        <v>8.142126841119603</v>
      </c>
      <c r="E153" s="107">
        <f>VLOOKUP(A153,' 3. Master Data '!$B$11:$FU$167,' 3. Master Data '!$FS$4,FALSE)</f>
        <v>7.614092432078083</v>
      </c>
    </row>
    <row r="154" spans="1:5" ht="12.75">
      <c r="A154" t="str">
        <f>' 3. Master Data '!B165</f>
        <v>Whitley TB #105</v>
      </c>
      <c r="B154" s="342" t="s">
        <v>324</v>
      </c>
      <c r="C154" t="str">
        <f>' 3. Master Data '!A165</f>
        <v>TB</v>
      </c>
      <c r="D154" s="107">
        <f>VLOOKUP(A154,' 3. Master Data '!$B$11:$FU$167,' 3. Master Data '!$CF$4,FALSE)</f>
        <v>10.213031603589544</v>
      </c>
      <c r="E154" s="107">
        <f>VLOOKUP(A154,' 3. Master Data '!$B$11:$FU$167,' 3. Master Data '!$FS$4,FALSE)</f>
        <v>10.713416430187864</v>
      </c>
    </row>
    <row r="155" spans="1:5" ht="12.75">
      <c r="A155" t="str">
        <f>' 3. Master Data '!B166</f>
        <v>Williamstown IndependentTB #30</v>
      </c>
      <c r="B155" s="342" t="s">
        <v>325</v>
      </c>
      <c r="C155" t="str">
        <f>' 3. Master Data '!A166</f>
        <v>TB</v>
      </c>
      <c r="D155" s="107">
        <f>VLOOKUP(A155,' 3. Master Data '!$B$11:$FU$167,' 3. Master Data '!$CF$4,FALSE)</f>
        <v>7.772377805909778</v>
      </c>
      <c r="E155" s="107">
        <f>VLOOKUP(A155,' 3. Master Data '!$B$11:$FU$167,' 3. Master Data '!$FS$4,FALSE)</f>
        <v>8.007360378779726</v>
      </c>
    </row>
    <row r="156" spans="1:5" ht="12.75">
      <c r="A156" t="str">
        <f>' 3. Master Data '!B167</f>
        <v>Williamstown IndependentTB #32</v>
      </c>
      <c r="B156" s="342" t="s">
        <v>325</v>
      </c>
      <c r="C156" t="str">
        <f>' 3. Master Data '!A167</f>
        <v>TB</v>
      </c>
      <c r="D156" s="107">
        <f>VLOOKUP(A156,' 3. Master Data '!$B$11:$FU$167,' 3. Master Data '!$CF$4,FALSE)</f>
        <v>8.67363284846253</v>
      </c>
      <c r="E156" s="107">
        <f>VLOOKUP(A156,' 3. Master Data '!$B$11:$FU$167,' 3. Master Data '!$FS$4,FALSE)</f>
        <v>7.918900032883919</v>
      </c>
    </row>
  </sheetData>
  <autoFilter ref="A1:I158"/>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56"/>
  <sheetViews>
    <sheetView workbookViewId="0" topLeftCell="A1">
      <selection activeCell="Q8" sqref="Q8"/>
    </sheetView>
  </sheetViews>
  <sheetFormatPr defaultColWidth="9.140625" defaultRowHeight="12.75"/>
  <cols>
    <col min="2" max="2" width="29.00390625" style="0" bestFit="1" customWidth="1"/>
    <col min="3" max="3" width="10.421875" style="0" customWidth="1"/>
    <col min="4" max="4" width="9.140625" style="107" customWidth="1"/>
    <col min="6" max="6" width="13.7109375" style="0" customWidth="1"/>
    <col min="7" max="8" width="16.421875" style="0" customWidth="1"/>
  </cols>
  <sheetData>
    <row r="1" spans="1:4" s="57" customFormat="1" ht="12.75">
      <c r="A1" s="57" t="str">
        <f>'6. 2012 Fuel saved table'!A2</f>
        <v>Type</v>
      </c>
      <c r="B1" s="57" t="str">
        <f>'6. 2012 Fuel saved table'!B2</f>
        <v>District/Type/Bus #</v>
      </c>
      <c r="C1" s="57" t="s">
        <v>328</v>
      </c>
      <c r="D1" s="350" t="s">
        <v>329</v>
      </c>
    </row>
    <row r="2" spans="1:4" ht="12.75">
      <c r="A2" t="str">
        <f>'6. 2012 Fuel saved table'!A3</f>
        <v>TB</v>
      </c>
      <c r="B2" t="str">
        <f>'6. 2012 Fuel saved table'!B3</f>
        <v>Allen -TB #21</v>
      </c>
      <c r="C2" s="107">
        <f>VLOOKUP(B2,'4. 2011 Fuel saved table'!$B$3:$F$123,5,FALSE)</f>
        <v>7.390984784492688</v>
      </c>
      <c r="D2" s="107">
        <f>'6. 2012 Fuel saved table'!F3</f>
        <v>7.034890932982918</v>
      </c>
    </row>
    <row r="3" spans="1:10" ht="12.75">
      <c r="A3" t="str">
        <f>'6. 2012 Fuel saved table'!A4</f>
        <v>IC</v>
      </c>
      <c r="B3" t="str">
        <f>'6. 2012 Fuel saved table'!B4</f>
        <v>Bardstown Independent IC #6</v>
      </c>
      <c r="C3" s="107">
        <f>VLOOKUP(B3,'4. 2011 Fuel saved table'!$B$3:$F$123,5,FALSE)</f>
        <v>8.138716356107661</v>
      </c>
      <c r="D3" s="107">
        <f>'6. 2012 Fuel saved table'!F4</f>
        <v>6.5428353313729914</v>
      </c>
      <c r="F3" s="343" t="s">
        <v>330</v>
      </c>
      <c r="G3" t="s">
        <v>337</v>
      </c>
      <c r="H3" t="s">
        <v>338</v>
      </c>
      <c r="I3" s="57">
        <v>2011</v>
      </c>
      <c r="J3" s="57">
        <v>2012</v>
      </c>
    </row>
    <row r="4" spans="1:10" ht="12.75">
      <c r="A4" t="str">
        <f>'6. 2012 Fuel saved table'!A5</f>
        <v>IC</v>
      </c>
      <c r="B4" t="str">
        <f>'6. 2012 Fuel saved table'!B5</f>
        <v>Barren IC #1</v>
      </c>
      <c r="C4" s="107">
        <f>VLOOKUP(B4,'4. 2011 Fuel saved table'!$B$3:$F$123,5,FALSE)</f>
        <v>7.793427484473733</v>
      </c>
      <c r="D4" s="107">
        <f>'6. 2012 Fuel saved table'!F5</f>
        <v>7.508409090909092</v>
      </c>
      <c r="F4" s="337" t="s">
        <v>14</v>
      </c>
      <c r="G4" s="107">
        <v>8.655878011036448</v>
      </c>
      <c r="H4" s="107">
        <v>7.869139351318254</v>
      </c>
      <c r="I4">
        <f>'4. 2011 Fuel saved table'!H5</f>
        <v>26</v>
      </c>
      <c r="J4">
        <f>'6. 2012 Fuel saved table'!H4</f>
        <v>34</v>
      </c>
    </row>
    <row r="5" spans="1:10" ht="12.75">
      <c r="A5" t="str">
        <f>'6. 2012 Fuel saved table'!A7</f>
        <v>IC</v>
      </c>
      <c r="B5" t="str">
        <f>'6. 2012 Fuel saved table'!B7</f>
        <v>Bath IC #1268</v>
      </c>
      <c r="C5" s="107"/>
      <c r="D5" s="107">
        <f>'6. 2012 Fuel saved table'!F7</f>
        <v>8.10690457719162</v>
      </c>
      <c r="F5" s="337" t="s">
        <v>12</v>
      </c>
      <c r="G5" s="107">
        <v>9.208491796346202</v>
      </c>
      <c r="H5" s="107">
        <v>8.622663195348093</v>
      </c>
      <c r="I5">
        <f>'4. 2011 Fuel saved table'!H4</f>
        <v>95</v>
      </c>
      <c r="J5">
        <f>'6. 2012 Fuel saved table'!H3</f>
        <v>121</v>
      </c>
    </row>
    <row r="6" spans="1:10" ht="12.75">
      <c r="A6" t="str">
        <f>'6. 2012 Fuel saved table'!A8</f>
        <v>IC</v>
      </c>
      <c r="B6" t="str">
        <f>'6. 2012 Fuel saved table'!B8</f>
        <v>Bath IC #1269</v>
      </c>
      <c r="C6" s="107"/>
      <c r="D6" s="107">
        <f>'6. 2012 Fuel saved table'!F8</f>
        <v>7.2198807157057665</v>
      </c>
      <c r="F6" s="337" t="s">
        <v>331</v>
      </c>
      <c r="G6" s="107">
        <v>9.08974833834576</v>
      </c>
      <c r="H6" s="107">
        <v>8.45737409407703</v>
      </c>
      <c r="I6">
        <f>SUM(I4:I5)</f>
        <v>121</v>
      </c>
      <c r="J6">
        <f>SUM(J4:J5)</f>
        <v>155</v>
      </c>
    </row>
    <row r="7" spans="1:4" ht="12.75">
      <c r="A7" t="str">
        <f>'6. 2012 Fuel saved table'!A9</f>
        <v>IC</v>
      </c>
      <c r="B7" t="str">
        <f>'6. 2012 Fuel saved table'!B9</f>
        <v>Bath IC #1166</v>
      </c>
      <c r="C7" s="107">
        <f>VLOOKUP(B7,'4. 2011 Fuel saved table'!$B$3:$F$123,5,FALSE)</f>
        <v>8.722366347821936</v>
      </c>
      <c r="D7" s="107">
        <f>'6. 2012 Fuel saved table'!F9</f>
        <v>8.00602428639016</v>
      </c>
    </row>
    <row r="8" spans="1:4" ht="12.75">
      <c r="A8" t="str">
        <f>'6. 2012 Fuel saved table'!A10</f>
        <v>TB</v>
      </c>
      <c r="B8" t="str">
        <f>'6. 2012 Fuel saved table'!B10</f>
        <v>Boone TB #294</v>
      </c>
      <c r="C8" s="107">
        <f>VLOOKUP(B8,'4. 2011 Fuel saved table'!$B$3:$F$123,5,FALSE)</f>
        <v>9.485597905149842</v>
      </c>
      <c r="D8" s="107">
        <f>'6. 2012 Fuel saved table'!F10</f>
        <v>9.373575902177153</v>
      </c>
    </row>
    <row r="9" spans="1:4" ht="12.75">
      <c r="A9" t="str">
        <f>'6. 2012 Fuel saved table'!A11</f>
        <v>TB</v>
      </c>
      <c r="B9" t="str">
        <f>'6. 2012 Fuel saved table'!B11</f>
        <v>Boone TB #295</v>
      </c>
      <c r="C9" s="107">
        <f>VLOOKUP(B9,'4. 2011 Fuel saved table'!$B$3:$F$123,5,FALSE)</f>
        <v>9.40616562847412</v>
      </c>
      <c r="D9" s="107">
        <f>'6. 2012 Fuel saved table'!F11</f>
        <v>8.987241329140131</v>
      </c>
    </row>
    <row r="10" spans="1:4" ht="12.75">
      <c r="A10" t="str">
        <f>'6. 2012 Fuel saved table'!A12</f>
        <v>TB</v>
      </c>
      <c r="B10" t="str">
        <f>'6. 2012 Fuel saved table'!B12</f>
        <v>BreathittTB #30</v>
      </c>
      <c r="C10" s="107">
        <f>VLOOKUP(B10,'4. 2011 Fuel saved table'!$B$3:$F$123,5,FALSE)</f>
        <v>8.88939557063701</v>
      </c>
      <c r="D10" s="107">
        <f>'6. 2012 Fuel saved table'!F12</f>
        <v>9.294920648574255</v>
      </c>
    </row>
    <row r="11" spans="1:4" ht="12.75">
      <c r="A11" t="str">
        <f>'6. 2012 Fuel saved table'!A13</f>
        <v>TB</v>
      </c>
      <c r="B11" t="str">
        <f>'6. 2012 Fuel saved table'!B13</f>
        <v>BreathittTB #1</v>
      </c>
      <c r="C11" s="107">
        <f>VLOOKUP(B11,'4. 2011 Fuel saved table'!$B$3:$F$123,5,FALSE)</f>
        <v>10.97815271468743</v>
      </c>
      <c r="D11" s="107">
        <f>'6. 2012 Fuel saved table'!F13</f>
        <v>10.603259050260627</v>
      </c>
    </row>
    <row r="12" spans="1:4" ht="12.75">
      <c r="A12" t="str">
        <f>'6. 2012 Fuel saved table'!A14</f>
        <v>TB</v>
      </c>
      <c r="B12" t="str">
        <f>'6. 2012 Fuel saved table'!B14</f>
        <v>BreathittTB #18</v>
      </c>
      <c r="C12" s="107">
        <f>VLOOKUP(B12,'4. 2011 Fuel saved table'!$B$3:$F$123,5,FALSE)</f>
        <v>7.651388730140588</v>
      </c>
      <c r="D12" s="107">
        <f>'6. 2012 Fuel saved table'!F14</f>
        <v>8.267894389438945</v>
      </c>
    </row>
    <row r="13" spans="1:4" ht="12.75">
      <c r="A13" t="str">
        <f>'6. 2012 Fuel saved table'!A15</f>
        <v>TB</v>
      </c>
      <c r="B13" t="str">
        <f>'6. 2012 Fuel saved table'!B15</f>
        <v>BreathittTB #60</v>
      </c>
      <c r="C13" s="107">
        <f>VLOOKUP(B13,'4. 2011 Fuel saved table'!$B$3:$F$123,5,FALSE)</f>
        <v>8.713444759802377</v>
      </c>
      <c r="D13" s="107">
        <f>'6. 2012 Fuel saved table'!F15</f>
        <v>8.627507210548004</v>
      </c>
    </row>
    <row r="14" spans="1:4" ht="12.75">
      <c r="A14" t="str">
        <f>'6. 2012 Fuel saved table'!A16</f>
        <v>TB</v>
      </c>
      <c r="B14" t="str">
        <f>'6. 2012 Fuel saved table'!B16</f>
        <v>BreathittTB #61</v>
      </c>
      <c r="C14" s="107">
        <f>VLOOKUP(B14,'4. 2011 Fuel saved table'!$B$3:$F$123,5,FALSE)</f>
        <v>8.62613981762918</v>
      </c>
      <c r="D14" s="107">
        <f>'6. 2012 Fuel saved table'!F16</f>
        <v>8.766128909635531</v>
      </c>
    </row>
    <row r="15" spans="1:4" ht="12.75">
      <c r="A15" t="str">
        <f>'6. 2012 Fuel saved table'!A17</f>
        <v>TB</v>
      </c>
      <c r="B15" t="str">
        <f>'6. 2012 Fuel saved table'!B17</f>
        <v>BreathittTB #1060</v>
      </c>
      <c r="C15" s="107">
        <f>VLOOKUP(B15,'4. 2011 Fuel saved table'!$B$3:$F$123,5,FALSE)</f>
        <v>9.58751902587519</v>
      </c>
      <c r="D15" s="107">
        <f>'6. 2012 Fuel saved table'!F17</f>
        <v>9.422677210683393</v>
      </c>
    </row>
    <row r="16" spans="1:4" ht="12.75">
      <c r="A16" t="str">
        <f>'6. 2012 Fuel saved table'!A18</f>
        <v>TB</v>
      </c>
      <c r="B16" t="str">
        <f>'6. 2012 Fuel saved table'!B18</f>
        <v>BreathittTB #1018</v>
      </c>
      <c r="C16" s="107">
        <f>VLOOKUP(B16,'4. 2011 Fuel saved table'!$B$3:$F$123,5,FALSE)</f>
        <v>9.302854571814228</v>
      </c>
      <c r="D16" s="107">
        <f>'6. 2012 Fuel saved table'!F18</f>
        <v>9.946500294542924</v>
      </c>
    </row>
    <row r="17" spans="1:4" ht="12.75">
      <c r="A17" t="str">
        <f>'6. 2012 Fuel saved table'!A19</f>
        <v>TB</v>
      </c>
      <c r="B17" t="str">
        <f>'6. 2012 Fuel saved table'!B19</f>
        <v>BreathittTB #1061</v>
      </c>
      <c r="C17" s="107">
        <f>VLOOKUP(B17,'4. 2011 Fuel saved table'!$B$3:$F$123,5,FALSE)</f>
        <v>7.359192952543336</v>
      </c>
      <c r="D17" s="107">
        <f>'6. 2012 Fuel saved table'!F19</f>
        <v>7.134917217895025</v>
      </c>
    </row>
    <row r="18" spans="1:4" ht="12.75">
      <c r="A18" t="str">
        <f>'6. 2012 Fuel saved table'!A20</f>
        <v>TB</v>
      </c>
      <c r="B18" t="str">
        <f>'6. 2012 Fuel saved table'!B20</f>
        <v>BreathittTB #1321</v>
      </c>
      <c r="C18" s="107"/>
      <c r="D18" s="107">
        <f>'6. 2012 Fuel saved table'!F20</f>
        <v>10.657496809612097</v>
      </c>
    </row>
    <row r="19" spans="1:4" ht="12.75">
      <c r="A19" t="str">
        <f>'6. 2012 Fuel saved table'!A21</f>
        <v>TB</v>
      </c>
      <c r="B19" t="str">
        <f>'6. 2012 Fuel saved table'!B21</f>
        <v>BreathittTB #1324</v>
      </c>
      <c r="C19" s="107"/>
      <c r="D19" s="107">
        <f>'6. 2012 Fuel saved table'!F21</f>
        <v>8.723583513740847</v>
      </c>
    </row>
    <row r="20" spans="1:4" ht="12.75">
      <c r="A20" t="str">
        <f>'6. 2012 Fuel saved table'!A22</f>
        <v>TB</v>
      </c>
      <c r="B20" t="str">
        <f>'6. 2012 Fuel saved table'!B22</f>
        <v>BreathittTB #1333</v>
      </c>
      <c r="C20" s="107"/>
      <c r="D20" s="107">
        <f>'6. 2012 Fuel saved table'!F22</f>
        <v>10.191935242653107</v>
      </c>
    </row>
    <row r="21" spans="1:4" ht="12.75">
      <c r="A21" t="str">
        <f>'6. 2012 Fuel saved table'!A23</f>
        <v>TB</v>
      </c>
      <c r="B21" t="str">
        <f>'6. 2012 Fuel saved table'!B23</f>
        <v>BreathittTB #1336</v>
      </c>
      <c r="C21" s="107"/>
      <c r="D21" s="107">
        <f>'6. 2012 Fuel saved table'!F23</f>
        <v>9.143586401650918</v>
      </c>
    </row>
    <row r="22" spans="1:4" ht="12.75">
      <c r="A22" t="str">
        <f>'6. 2012 Fuel saved table'!A24</f>
        <v>IC</v>
      </c>
      <c r="B22" t="str">
        <f>'6. 2012 Fuel saved table'!B24</f>
        <v>Bullitt IC #1212</v>
      </c>
      <c r="C22" s="107"/>
      <c r="D22" s="107">
        <f>'6. 2012 Fuel saved table'!F24</f>
        <v>7.637553832902671</v>
      </c>
    </row>
    <row r="23" spans="1:4" ht="12.75">
      <c r="A23" t="str">
        <f>'6. 2012 Fuel saved table'!A25</f>
        <v>IC</v>
      </c>
      <c r="B23" t="str">
        <f>'6. 2012 Fuel saved table'!B25</f>
        <v>Bullitt IC #1248</v>
      </c>
      <c r="C23" s="107"/>
      <c r="D23" s="107">
        <f>'6. 2012 Fuel saved table'!F25</f>
        <v>7.444860943168077</v>
      </c>
    </row>
    <row r="24" spans="1:4" ht="12.75">
      <c r="A24" t="str">
        <f>'6. 2012 Fuel saved table'!A26</f>
        <v>IC</v>
      </c>
      <c r="B24" t="str">
        <f>'6. 2012 Fuel saved table'!B26</f>
        <v>Bullitt IC #1259</v>
      </c>
      <c r="C24" s="107"/>
      <c r="D24" s="107">
        <f>'6. 2012 Fuel saved table'!F26</f>
        <v>7.5538531278331815</v>
      </c>
    </row>
    <row r="25" spans="1:4" ht="12.75">
      <c r="A25" t="str">
        <f>'6. 2012 Fuel saved table'!A27</f>
        <v>IC</v>
      </c>
      <c r="B25" t="str">
        <f>'6. 2012 Fuel saved table'!B27</f>
        <v>Bullitt IC #1289</v>
      </c>
      <c r="C25" s="107"/>
      <c r="D25" s="107">
        <f>'6. 2012 Fuel saved table'!F27</f>
        <v>7.555548589341693</v>
      </c>
    </row>
    <row r="26" spans="1:4" ht="12.75">
      <c r="A26" t="str">
        <f>'6. 2012 Fuel saved table'!A28</f>
        <v>IC</v>
      </c>
      <c r="B26" t="str">
        <f>'6. 2012 Fuel saved table'!B28</f>
        <v>Bullitt IC #1290</v>
      </c>
      <c r="C26" s="107"/>
      <c r="D26" s="107">
        <f>'6. 2012 Fuel saved table'!F28</f>
        <v>7.945336577453364</v>
      </c>
    </row>
    <row r="27" spans="1:4" ht="12.75">
      <c r="A27" t="str">
        <f>'6. 2012 Fuel saved table'!A29</f>
        <v>IC</v>
      </c>
      <c r="B27" t="str">
        <f>'6. 2012 Fuel saved table'!B29</f>
        <v>Burgin IC #2211</v>
      </c>
      <c r="C27" s="107">
        <f>VLOOKUP(B27,'4. 2011 Fuel saved table'!$B$3:$F$123,5,FALSE)</f>
        <v>7.94811974436596</v>
      </c>
      <c r="D27" s="107">
        <f>'6. 2012 Fuel saved table'!F29</f>
        <v>7.685185084745763</v>
      </c>
    </row>
    <row r="28" spans="1:4" ht="12.75">
      <c r="A28" t="str">
        <f>'6. 2012 Fuel saved table'!A30</f>
        <v>TB</v>
      </c>
      <c r="B28" t="str">
        <f>'6. 2012 Fuel saved table'!B30</f>
        <v>Caldwell TB #1184</v>
      </c>
      <c r="C28" s="107">
        <f>VLOOKUP(B28,'4. 2011 Fuel saved table'!$B$3:$F$123,5,FALSE)</f>
        <v>6.409122429874136</v>
      </c>
      <c r="D28" s="107">
        <f>'6. 2012 Fuel saved table'!F30</f>
        <v>7.604987748866646</v>
      </c>
    </row>
    <row r="29" spans="1:4" ht="12.75">
      <c r="A29" t="str">
        <f>'6. 2012 Fuel saved table'!A32</f>
        <v>TB</v>
      </c>
      <c r="B29" t="str">
        <f>'6. 2012 Fuel saved table'!B32</f>
        <v>Campbell TB #53</v>
      </c>
      <c r="C29" s="107">
        <f>VLOOKUP(B29,'4. 2011 Fuel saved table'!$B$3:$F$123,5,FALSE)</f>
        <v>8.859856339124589</v>
      </c>
      <c r="D29" s="107">
        <f>'6. 2012 Fuel saved table'!F32</f>
        <v>8.992610331147608</v>
      </c>
    </row>
    <row r="30" spans="1:4" ht="12.75">
      <c r="A30" t="str">
        <f>'6. 2012 Fuel saved table'!A33</f>
        <v>TB</v>
      </c>
      <c r="B30" t="str">
        <f>'6. 2012 Fuel saved table'!B33</f>
        <v>Corbin IndependentTB #67</v>
      </c>
      <c r="C30" s="107">
        <f>VLOOKUP(B30,'4. 2011 Fuel saved table'!$B$3:$F$123,5,FALSE)</f>
        <v>7.110313768187668</v>
      </c>
      <c r="D30" s="107">
        <f>'6. 2012 Fuel saved table'!F33</f>
        <v>7.826707937722442</v>
      </c>
    </row>
    <row r="31" spans="1:4" ht="12.75">
      <c r="A31" t="str">
        <f>'6. 2012 Fuel saved table'!A34</f>
        <v>IC</v>
      </c>
      <c r="B31" t="str">
        <f>'6. 2012 Fuel saved table'!B34</f>
        <v>Crittenden County IC #111</v>
      </c>
      <c r="C31" s="107">
        <f>VLOOKUP(B31,'4. 2011 Fuel saved table'!$B$3:$F$123,5,FALSE)</f>
        <v>8.301495619175176</v>
      </c>
      <c r="D31" s="107">
        <f>'6. 2012 Fuel saved table'!F34</f>
        <v>7.750482735401586</v>
      </c>
    </row>
    <row r="32" spans="1:4" ht="12.75">
      <c r="A32" t="str">
        <f>'6. 2012 Fuel saved table'!A35</f>
        <v>TB</v>
      </c>
      <c r="B32" t="str">
        <f>'6. 2012 Fuel saved table'!B35</f>
        <v>Covington Independent TB #21</v>
      </c>
      <c r="C32" s="107">
        <f>VLOOKUP(B32,'4. 2011 Fuel saved table'!$B$3:$F$123,5,FALSE)</f>
        <v>6.344539760348584</v>
      </c>
      <c r="D32" s="107">
        <f>'6. 2012 Fuel saved table'!F35</f>
        <v>6.611614747751504</v>
      </c>
    </row>
    <row r="33" spans="1:4" ht="12.75">
      <c r="A33" t="str">
        <f>'6. 2012 Fuel saved table'!A36</f>
        <v>TB</v>
      </c>
      <c r="B33" t="str">
        <f>'6. 2012 Fuel saved table'!B36</f>
        <v>Frankfort Independent TB #3</v>
      </c>
      <c r="C33" s="107">
        <f>VLOOKUP(B33,'4. 2011 Fuel saved table'!$B$3:$F$123,5,FALSE)</f>
        <v>6.71400939486046</v>
      </c>
      <c r="D33" s="107">
        <f>'6. 2012 Fuel saved table'!F36</f>
        <v>6.149051739072834</v>
      </c>
    </row>
    <row r="34" spans="1:4" ht="12.75">
      <c r="A34" t="str">
        <f>'6. 2012 Fuel saved table'!A37</f>
        <v>TB</v>
      </c>
      <c r="B34" t="str">
        <f>'6. 2012 Fuel saved table'!B37</f>
        <v>Franklin County TB #147</v>
      </c>
      <c r="C34" s="107">
        <f>VLOOKUP(B34,'4. 2011 Fuel saved table'!$B$3:$F$123,5,FALSE)</f>
        <v>8.431236565681147</v>
      </c>
      <c r="D34" s="107">
        <f>'6. 2012 Fuel saved table'!F37</f>
        <v>7.3912571755469205</v>
      </c>
    </row>
    <row r="35" spans="1:4" ht="12.75">
      <c r="A35" t="str">
        <f>'6. 2012 Fuel saved table'!A38</f>
        <v>TB</v>
      </c>
      <c r="B35" t="str">
        <f>'6. 2012 Fuel saved table'!B38</f>
        <v>Garrard TB #912</v>
      </c>
      <c r="C35" s="107"/>
      <c r="D35" s="107">
        <f>'6. 2012 Fuel saved table'!F38</f>
        <v>8.718392510560566</v>
      </c>
    </row>
    <row r="36" spans="1:4" ht="12.75">
      <c r="A36" t="str">
        <f>'6. 2012 Fuel saved table'!A39</f>
        <v>IC</v>
      </c>
      <c r="B36" t="str">
        <f>'6. 2012 Fuel saved table'!B39</f>
        <v>Harlan Independent IC #11</v>
      </c>
      <c r="C36" s="107">
        <f>VLOOKUP(B36,'4. 2011 Fuel saved table'!$B$3:$F$123,5,FALSE)</f>
        <v>7.6976744186046515</v>
      </c>
      <c r="D36" s="107">
        <f>'6. 2012 Fuel saved table'!F39</f>
        <v>7.413029532384813</v>
      </c>
    </row>
    <row r="37" spans="1:4" ht="12.75">
      <c r="A37" t="str">
        <f>'6. 2012 Fuel saved table'!A40</f>
        <v>IC</v>
      </c>
      <c r="B37" t="str">
        <f>'6. 2012 Fuel saved table'!B40</f>
        <v>Hart IC #64</v>
      </c>
      <c r="C37" s="107">
        <f>VLOOKUP(B37,'4. 2011 Fuel saved table'!$B$3:$F$123,5,FALSE)</f>
        <v>10.173090176536077</v>
      </c>
      <c r="D37" s="107">
        <f>'6. 2012 Fuel saved table'!F40</f>
        <v>9.180143128828828</v>
      </c>
    </row>
    <row r="38" spans="1:4" ht="12.75">
      <c r="A38" t="str">
        <f>'6. 2012 Fuel saved table'!A41</f>
        <v>TB</v>
      </c>
      <c r="B38" t="str">
        <f>'6. 2012 Fuel saved table'!B41</f>
        <v>Jefferson TB #1137</v>
      </c>
      <c r="C38" s="107">
        <f>VLOOKUP(B38,'4. 2011 Fuel saved table'!$B$3:$F$123,5,FALSE)</f>
        <v>10.160540117908242</v>
      </c>
      <c r="D38" s="107">
        <f>'6. 2012 Fuel saved table'!F41</f>
        <v>8.304498738891636</v>
      </c>
    </row>
    <row r="39" spans="1:4" ht="12.75">
      <c r="A39" t="str">
        <f>'6. 2012 Fuel saved table'!A42</f>
        <v>TB</v>
      </c>
      <c r="B39" t="str">
        <f>'6. 2012 Fuel saved table'!B42</f>
        <v>Jefferson TB #1138</v>
      </c>
      <c r="C39" s="107">
        <f>VLOOKUP(B39,'4. 2011 Fuel saved table'!$B$3:$F$123,5,FALSE)</f>
        <v>9.642258417328875</v>
      </c>
      <c r="D39" s="107">
        <f>'6. 2012 Fuel saved table'!F42</f>
        <v>7.965329420934391</v>
      </c>
    </row>
    <row r="40" spans="1:4" ht="12.75">
      <c r="A40" t="str">
        <f>'6. 2012 Fuel saved table'!A43</f>
        <v>TB</v>
      </c>
      <c r="B40" t="str">
        <f>'6. 2012 Fuel saved table'!B43</f>
        <v>Jefferson TB #1139</v>
      </c>
      <c r="C40" s="107">
        <f>VLOOKUP(B40,'4. 2011 Fuel saved table'!$B$3:$F$123,5,FALSE)</f>
        <v>9.920818980156227</v>
      </c>
      <c r="D40" s="107">
        <f>'6. 2012 Fuel saved table'!F43</f>
        <v>7.171890867594251</v>
      </c>
    </row>
    <row r="41" spans="1:4" ht="12.75">
      <c r="A41" t="str">
        <f>'6. 2012 Fuel saved table'!A44</f>
        <v>TB</v>
      </c>
      <c r="B41" t="str">
        <f>'6. 2012 Fuel saved table'!B44</f>
        <v>Jefferson TB #1140</v>
      </c>
      <c r="C41" s="107">
        <f>VLOOKUP(B41,'4. 2011 Fuel saved table'!$B$3:$F$123,5,FALSE)</f>
        <v>11.478795247095922</v>
      </c>
      <c r="D41" s="107">
        <f>'6. 2012 Fuel saved table'!F44</f>
        <v>8.338831375895444</v>
      </c>
    </row>
    <row r="42" spans="1:4" ht="12.75">
      <c r="A42" t="str">
        <f>'6. 2012 Fuel saved table'!A45</f>
        <v>TB</v>
      </c>
      <c r="B42" t="str">
        <f>'6. 2012 Fuel saved table'!B45</f>
        <v>Jefferson TB #1141</v>
      </c>
      <c r="C42" s="107">
        <f>VLOOKUP(B42,'4. 2011 Fuel saved table'!$B$3:$F$123,5,FALSE)</f>
        <v>8.996238952891469</v>
      </c>
      <c r="D42" s="107">
        <f>'6. 2012 Fuel saved table'!F45</f>
        <v>7.955295110351328</v>
      </c>
    </row>
    <row r="43" spans="1:4" ht="12.75">
      <c r="A43" t="str">
        <f>'6. 2012 Fuel saved table'!A46</f>
        <v>TB</v>
      </c>
      <c r="B43" t="str">
        <f>'6. 2012 Fuel saved table'!B46</f>
        <v>Jefferson TB #1142</v>
      </c>
      <c r="C43" s="107">
        <f>VLOOKUP(B43,'4. 2011 Fuel saved table'!$B$3:$F$123,5,FALSE)</f>
        <v>10.425927091293206</v>
      </c>
      <c r="D43" s="107">
        <f>'6. 2012 Fuel saved table'!F46</f>
        <v>7.844259456174996</v>
      </c>
    </row>
    <row r="44" spans="1:4" ht="12.75">
      <c r="A44" t="str">
        <f>'6. 2012 Fuel saved table'!A47</f>
        <v>TB</v>
      </c>
      <c r="B44" t="str">
        <f>'6. 2012 Fuel saved table'!B47</f>
        <v>Jefferson TB #1143</v>
      </c>
      <c r="C44" s="107">
        <f>VLOOKUP(B44,'4. 2011 Fuel saved table'!$B$3:$F$123,5,FALSE)</f>
        <v>10.413937298294146</v>
      </c>
      <c r="D44" s="107">
        <f>'6. 2012 Fuel saved table'!F47</f>
        <v>8.495354309696515</v>
      </c>
    </row>
    <row r="45" spans="1:4" ht="12.75">
      <c r="A45" t="str">
        <f>'6. 2012 Fuel saved table'!A48</f>
        <v>TB</v>
      </c>
      <c r="B45" t="str">
        <f>'6. 2012 Fuel saved table'!B48</f>
        <v>Jefferson TB #1144</v>
      </c>
      <c r="C45" s="107">
        <f>VLOOKUP(B45,'4. 2011 Fuel saved table'!$B$3:$F$123,5,FALSE)</f>
        <v>8.935206830327923</v>
      </c>
      <c r="D45" s="107">
        <f>'6. 2012 Fuel saved table'!F48</f>
        <v>7.2702846470965765</v>
      </c>
    </row>
    <row r="46" spans="1:4" ht="12.75">
      <c r="A46" t="str">
        <f>'6. 2012 Fuel saved table'!A49</f>
        <v>TB</v>
      </c>
      <c r="B46" t="str">
        <f>'6. 2012 Fuel saved table'!B49</f>
        <v>Jefferson TB #1145</v>
      </c>
      <c r="C46" s="107">
        <f>VLOOKUP(B46,'4. 2011 Fuel saved table'!$B$3:$F$123,5,FALSE)</f>
        <v>10.739205815118279</v>
      </c>
      <c r="D46" s="107">
        <f>'6. 2012 Fuel saved table'!F49</f>
        <v>7.9563942295876995</v>
      </c>
    </row>
    <row r="47" spans="1:4" ht="12.75">
      <c r="A47" t="str">
        <f>'6. 2012 Fuel saved table'!A50</f>
        <v>TB</v>
      </c>
      <c r="B47" t="str">
        <f>'6. 2012 Fuel saved table'!B50</f>
        <v>Jefferson TB #1146</v>
      </c>
      <c r="C47" s="107">
        <f>VLOOKUP(B47,'4. 2011 Fuel saved table'!$B$3:$F$123,5,FALSE)</f>
        <v>10.795746394213486</v>
      </c>
      <c r="D47" s="107">
        <f>'6. 2012 Fuel saved table'!F50</f>
        <v>8.736136701337296</v>
      </c>
    </row>
    <row r="48" spans="1:4" ht="12.75">
      <c r="A48" t="str">
        <f>'6. 2012 Fuel saved table'!A51</f>
        <v>TB</v>
      </c>
      <c r="B48" t="str">
        <f>'6. 2012 Fuel saved table'!B51</f>
        <v>Jefferson TB #1147</v>
      </c>
      <c r="C48" s="107">
        <f>VLOOKUP(B48,'4. 2011 Fuel saved table'!$B$3:$F$123,5,FALSE)</f>
        <v>12.009505014297797</v>
      </c>
      <c r="D48" s="107">
        <f>'6. 2012 Fuel saved table'!F51</f>
        <v>8.447311772846087</v>
      </c>
    </row>
    <row r="49" spans="1:4" ht="12.75">
      <c r="A49" t="str">
        <f>'6. 2012 Fuel saved table'!A52</f>
        <v>TB</v>
      </c>
      <c r="B49" t="str">
        <f>'6. 2012 Fuel saved table'!B52</f>
        <v>Jefferson TB #1148</v>
      </c>
      <c r="C49" s="107">
        <f>VLOOKUP(B49,'4. 2011 Fuel saved table'!$B$3:$F$123,5,FALSE)</f>
        <v>11.40319191444353</v>
      </c>
      <c r="D49" s="107">
        <f>'6. 2012 Fuel saved table'!F52</f>
        <v>9.814418774798096</v>
      </c>
    </row>
    <row r="50" spans="1:4" ht="12.75">
      <c r="A50" t="str">
        <f>'6. 2012 Fuel saved table'!A53</f>
        <v>TB</v>
      </c>
      <c r="B50" t="str">
        <f>'6. 2012 Fuel saved table'!B53</f>
        <v>Jefferson TB #1149</v>
      </c>
      <c r="C50" s="107">
        <f>VLOOKUP(B50,'4. 2011 Fuel saved table'!$B$3:$F$123,5,FALSE)</f>
        <v>9.196171968743597</v>
      </c>
      <c r="D50" s="107">
        <f>'6. 2012 Fuel saved table'!F53</f>
        <v>8.124267893097548</v>
      </c>
    </row>
    <row r="51" spans="1:4" ht="12.75">
      <c r="A51" t="str">
        <f>'6. 2012 Fuel saved table'!A54</f>
        <v>TB</v>
      </c>
      <c r="B51" t="str">
        <f>'6. 2012 Fuel saved table'!B54</f>
        <v>Jefferson TB #1150</v>
      </c>
      <c r="C51" s="107">
        <f>VLOOKUP(B51,'4. 2011 Fuel saved table'!$B$3:$F$123,5,FALSE)</f>
        <v>10.491408437742397</v>
      </c>
      <c r="D51" s="107">
        <f>'6. 2012 Fuel saved table'!F54</f>
        <v>7.26341146538191</v>
      </c>
    </row>
    <row r="52" spans="1:4" ht="12.75">
      <c r="A52" t="str">
        <f>'6. 2012 Fuel saved table'!A55</f>
        <v>TB</v>
      </c>
      <c r="B52" t="str">
        <f>'6. 2012 Fuel saved table'!B55</f>
        <v>Jefferson TB #1151</v>
      </c>
      <c r="C52" s="107">
        <f>VLOOKUP(B52,'4. 2011 Fuel saved table'!$B$3:$F$123,5,FALSE)</f>
        <v>11.152759745161388</v>
      </c>
      <c r="D52" s="107">
        <f>'6. 2012 Fuel saved table'!F55</f>
        <v>8.343266326424331</v>
      </c>
    </row>
    <row r="53" spans="1:4" ht="12.75">
      <c r="A53" t="str">
        <f>'6. 2012 Fuel saved table'!A56</f>
        <v>TB</v>
      </c>
      <c r="B53" t="str">
        <f>'6. 2012 Fuel saved table'!B56</f>
        <v>Jefferson TB #1152</v>
      </c>
      <c r="C53" s="107">
        <f>VLOOKUP(B53,'4. 2011 Fuel saved table'!$B$3:$F$123,5,FALSE)</f>
        <v>10.293461218634352</v>
      </c>
      <c r="D53" s="107">
        <f>'6. 2012 Fuel saved table'!F56</f>
        <v>8.44399102224036</v>
      </c>
    </row>
    <row r="54" spans="1:4" ht="12.75">
      <c r="A54" t="str">
        <f>'6. 2012 Fuel saved table'!A57</f>
        <v>TB</v>
      </c>
      <c r="B54" t="str">
        <f>'6. 2012 Fuel saved table'!B57</f>
        <v>Jefferson TB #1215</v>
      </c>
      <c r="C54" s="107"/>
      <c r="D54" s="107">
        <f>'6. 2012 Fuel saved table'!F57</f>
        <v>8.430939736393913</v>
      </c>
    </row>
    <row r="55" spans="1:4" ht="12.75">
      <c r="A55" t="str">
        <f>'6. 2012 Fuel saved table'!A58</f>
        <v>TB</v>
      </c>
      <c r="B55" t="str">
        <f>'6. 2012 Fuel saved table'!B58</f>
        <v>Jefferson TB #1216</v>
      </c>
      <c r="C55" s="107"/>
      <c r="D55" s="107">
        <f>'6. 2012 Fuel saved table'!F58</f>
        <v>8.156966650608542</v>
      </c>
    </row>
    <row r="56" spans="1:4" ht="12.75">
      <c r="A56" t="str">
        <f>'6. 2012 Fuel saved table'!A59</f>
        <v>TB</v>
      </c>
      <c r="B56" t="str">
        <f>'6. 2012 Fuel saved table'!B59</f>
        <v>Jefferson TB #1217</v>
      </c>
      <c r="C56" s="107"/>
      <c r="D56" s="107">
        <f>'6. 2012 Fuel saved table'!F59</f>
        <v>8.206220909166921</v>
      </c>
    </row>
    <row r="57" spans="1:4" ht="12.75">
      <c r="A57" t="str">
        <f>'6. 2012 Fuel saved table'!A60</f>
        <v>TB</v>
      </c>
      <c r="B57" t="str">
        <f>'6. 2012 Fuel saved table'!B60</f>
        <v>Jefferson TB #1218</v>
      </c>
      <c r="C57" s="107"/>
      <c r="D57" s="107">
        <f>'6. 2012 Fuel saved table'!F60</f>
        <v>8.419711592624582</v>
      </c>
    </row>
    <row r="58" spans="1:4" ht="12.75">
      <c r="A58" t="str">
        <f>'6. 2012 Fuel saved table'!A61</f>
        <v>TB</v>
      </c>
      <c r="B58" t="str">
        <f>'6. 2012 Fuel saved table'!B61</f>
        <v>Jefferson TB #1219</v>
      </c>
      <c r="C58" s="107"/>
      <c r="D58" s="107">
        <f>'6. 2012 Fuel saved table'!F61</f>
        <v>8.296251953164635</v>
      </c>
    </row>
    <row r="59" spans="1:4" ht="12.75">
      <c r="A59" t="str">
        <f>'6. 2012 Fuel saved table'!A62</f>
        <v>TB</v>
      </c>
      <c r="B59" t="str">
        <f>'6. 2012 Fuel saved table'!B62</f>
        <v>Jefferson TB #1220</v>
      </c>
      <c r="C59" s="107"/>
      <c r="D59" s="107">
        <f>'6. 2012 Fuel saved table'!F62</f>
        <v>8.921117601011622</v>
      </c>
    </row>
    <row r="60" spans="1:4" ht="12.75">
      <c r="A60" t="str">
        <f>'6. 2012 Fuel saved table'!A63</f>
        <v>TB</v>
      </c>
      <c r="B60" t="str">
        <f>'6. 2012 Fuel saved table'!B63</f>
        <v>Jefferson TB #1221</v>
      </c>
      <c r="C60" s="107"/>
      <c r="D60" s="107">
        <f>'6. 2012 Fuel saved table'!F63</f>
        <v>8.945587763955247</v>
      </c>
    </row>
    <row r="61" spans="1:4" ht="12.75">
      <c r="A61" t="str">
        <f>'6. 2012 Fuel saved table'!A64</f>
        <v>TB</v>
      </c>
      <c r="B61" t="str">
        <f>'6. 2012 Fuel saved table'!B64</f>
        <v>Jefferson TB #1222</v>
      </c>
      <c r="C61" s="107"/>
      <c r="D61" s="107">
        <f>'6. 2012 Fuel saved table'!F64</f>
        <v>8.042492521658057</v>
      </c>
    </row>
    <row r="62" spans="1:4" ht="12.75">
      <c r="A62" t="str">
        <f>'6. 2012 Fuel saved table'!A65</f>
        <v>TB</v>
      </c>
      <c r="B62" t="str">
        <f>'6. 2012 Fuel saved table'!B65</f>
        <v>Jefferson TB #1223</v>
      </c>
      <c r="C62" s="107"/>
      <c r="D62" s="107">
        <f>'6. 2012 Fuel saved table'!F65</f>
        <v>8.552351446492036</v>
      </c>
    </row>
    <row r="63" spans="1:4" ht="12.75">
      <c r="A63" t="str">
        <f>'6. 2012 Fuel saved table'!A66</f>
        <v>TB</v>
      </c>
      <c r="B63" t="str">
        <f>'6. 2012 Fuel saved table'!B66</f>
        <v>Jefferson TB #1224</v>
      </c>
      <c r="C63" s="107"/>
      <c r="D63" s="107">
        <f>'6. 2012 Fuel saved table'!F66</f>
        <v>8.818801629263401</v>
      </c>
    </row>
    <row r="64" spans="1:4" ht="12.75">
      <c r="A64" t="str">
        <f>'6. 2012 Fuel saved table'!A67</f>
        <v>TB</v>
      </c>
      <c r="B64" t="str">
        <f>'6. 2012 Fuel saved table'!B67</f>
        <v>Jefferson TB #1225</v>
      </c>
      <c r="C64" s="107"/>
      <c r="D64" s="107">
        <f>'6. 2012 Fuel saved table'!F67</f>
        <v>8.358580607029104</v>
      </c>
    </row>
    <row r="65" spans="1:4" ht="12.75">
      <c r="A65" t="str">
        <f>'6. 2012 Fuel saved table'!A68</f>
        <v>TB</v>
      </c>
      <c r="B65" t="str">
        <f>'6. 2012 Fuel saved table'!B68</f>
        <v>Jefferson TB #1226</v>
      </c>
      <c r="C65" s="107"/>
      <c r="D65" s="107">
        <f>'6. 2012 Fuel saved table'!F68</f>
        <v>9.469083716812747</v>
      </c>
    </row>
    <row r="66" spans="1:4" ht="12.75">
      <c r="A66" t="str">
        <f>'6. 2012 Fuel saved table'!A69</f>
        <v>TB</v>
      </c>
      <c r="B66" t="str">
        <f>'6. 2012 Fuel saved table'!B69</f>
        <v>Jefferson TB #1227</v>
      </c>
      <c r="C66" s="107"/>
      <c r="D66" s="107">
        <f>'6. 2012 Fuel saved table'!F69</f>
        <v>5.33701625582368</v>
      </c>
    </row>
    <row r="67" spans="1:4" ht="12.75">
      <c r="A67" t="str">
        <f>'6. 2012 Fuel saved table'!A70</f>
        <v>TB</v>
      </c>
      <c r="B67" t="str">
        <f>'6. 2012 Fuel saved table'!B70</f>
        <v>Jefferson TB #1228</v>
      </c>
      <c r="C67" s="107"/>
      <c r="D67" s="107">
        <f>'6. 2012 Fuel saved table'!F70</f>
        <v>5.145301476471015</v>
      </c>
    </row>
    <row r="68" spans="1:4" ht="12.75">
      <c r="A68" t="str">
        <f>'6. 2012 Fuel saved table'!A71</f>
        <v>TB</v>
      </c>
      <c r="B68" t="str">
        <f>'6. 2012 Fuel saved table'!B71</f>
        <v>Jefferson TB #1229</v>
      </c>
      <c r="C68" s="107"/>
      <c r="D68" s="107">
        <f>'6. 2012 Fuel saved table'!F71</f>
        <v>8.817628285882254</v>
      </c>
    </row>
    <row r="69" spans="1:4" ht="12.75">
      <c r="A69" t="str">
        <f>'6. 2012 Fuel saved table'!A72</f>
        <v>TB</v>
      </c>
      <c r="B69" t="str">
        <f>'6. 2012 Fuel saved table'!B72</f>
        <v>Jefferson TB #1230</v>
      </c>
      <c r="C69" s="107"/>
      <c r="D69" s="107">
        <f>'6. 2012 Fuel saved table'!F72</f>
        <v>8.406041562791046</v>
      </c>
    </row>
    <row r="70" spans="1:4" ht="12.75">
      <c r="A70" t="str">
        <f>'6. 2012 Fuel saved table'!A73</f>
        <v>TB</v>
      </c>
      <c r="B70" t="str">
        <f>'6. 2012 Fuel saved table'!B73</f>
        <v>Jefferson TB #1231</v>
      </c>
      <c r="C70" s="107"/>
      <c r="D70" s="107">
        <f>'6. 2012 Fuel saved table'!F73</f>
        <v>9.976279105101227</v>
      </c>
    </row>
    <row r="71" spans="1:4" ht="12.75">
      <c r="A71" t="str">
        <f>'6. 2012 Fuel saved table'!A74</f>
        <v>TB</v>
      </c>
      <c r="B71" t="str">
        <f>'6. 2012 Fuel saved table'!B74</f>
        <v>Jefferson TB #1232</v>
      </c>
      <c r="C71" s="107"/>
      <c r="D71" s="107">
        <f>'6. 2012 Fuel saved table'!F74</f>
        <v>7.89248073601056</v>
      </c>
    </row>
    <row r="72" spans="1:4" ht="12.75">
      <c r="A72" t="str">
        <f>'6. 2012 Fuel saved table'!A75</f>
        <v>IC</v>
      </c>
      <c r="B72" t="str">
        <f>'6. 2012 Fuel saved table'!B75</f>
        <v>Jefferson IC #1136</v>
      </c>
      <c r="C72" s="107">
        <f>VLOOKUP(B72,'4. 2011 Fuel saved table'!$B$3:$F$123,5,FALSE)</f>
        <v>8.202831628252591</v>
      </c>
      <c r="D72" s="107">
        <f>'6. 2012 Fuel saved table'!F75</f>
        <v>7.530714694110921</v>
      </c>
    </row>
    <row r="73" spans="1:4" ht="12.75">
      <c r="A73" t="str">
        <f>'6. 2012 Fuel saved table'!A76</f>
        <v>IC</v>
      </c>
      <c r="B73" t="str">
        <f>'6. 2012 Fuel saved table'!B76</f>
        <v>Jefferson IC #1135</v>
      </c>
      <c r="C73" s="107">
        <f>VLOOKUP(B73,'4. 2011 Fuel saved table'!$B$3:$F$123,5,FALSE)</f>
        <v>8.693125727356636</v>
      </c>
      <c r="D73" s="107">
        <f>'6. 2012 Fuel saved table'!F76</f>
        <v>8.587687503485194</v>
      </c>
    </row>
    <row r="74" spans="1:4" ht="12.75">
      <c r="A74" t="str">
        <f>'6. 2012 Fuel saved table'!A77</f>
        <v>IC</v>
      </c>
      <c r="B74" t="str">
        <f>'6. 2012 Fuel saved table'!B77</f>
        <v>Jefferson IC #1134</v>
      </c>
      <c r="C74" s="107">
        <f>VLOOKUP(B74,'4. 2011 Fuel saved table'!$B$3:$F$123,5,FALSE)</f>
        <v>8.46144667370644</v>
      </c>
      <c r="D74" s="107">
        <f>'6. 2012 Fuel saved table'!F77</f>
        <v>8.86194991350785</v>
      </c>
    </row>
    <row r="75" spans="1:4" ht="12.75">
      <c r="A75" t="str">
        <f>'6. 2012 Fuel saved table'!A78</f>
        <v>IC</v>
      </c>
      <c r="B75" t="str">
        <f>'6. 2012 Fuel saved table'!B78</f>
        <v>Jefferson IC #1133</v>
      </c>
      <c r="C75" s="107">
        <f>VLOOKUP(B75,'4. 2011 Fuel saved table'!$B$3:$F$123,5,FALSE)</f>
        <v>8.598474916387959</v>
      </c>
      <c r="D75" s="107">
        <f>'6. 2012 Fuel saved table'!F78</f>
        <v>7.543350655778272</v>
      </c>
    </row>
    <row r="76" spans="1:4" ht="12.75">
      <c r="A76" t="str">
        <f>'6. 2012 Fuel saved table'!A79</f>
        <v>IC</v>
      </c>
      <c r="B76" t="str">
        <f>'6. 2012 Fuel saved table'!B79</f>
        <v>Jefferson IC #1132</v>
      </c>
      <c r="C76" s="107">
        <f>VLOOKUP(B76,'4. 2011 Fuel saved table'!$B$3:$F$123,5,FALSE)</f>
        <v>11.277154605263158</v>
      </c>
      <c r="D76" s="107">
        <f>'6. 2012 Fuel saved table'!F79</f>
        <v>7.673433550045823</v>
      </c>
    </row>
    <row r="77" spans="1:4" ht="12.75">
      <c r="A77" t="str">
        <f>'6. 2012 Fuel saved table'!A80</f>
        <v>IC</v>
      </c>
      <c r="B77" t="str">
        <f>'6. 2012 Fuel saved table'!B80</f>
        <v>Jefferson IC #1131</v>
      </c>
      <c r="C77" s="107">
        <f>VLOOKUP(B77,'4. 2011 Fuel saved table'!$B$3:$F$123,5,FALSE)</f>
        <v>8.207187187187186</v>
      </c>
      <c r="D77" s="107">
        <f>'6. 2012 Fuel saved table'!F80</f>
        <v>8.17585621113302</v>
      </c>
    </row>
    <row r="78" spans="1:4" ht="12.75">
      <c r="A78" t="str">
        <f>'6. 2012 Fuel saved table'!A81</f>
        <v>IC</v>
      </c>
      <c r="B78" t="str">
        <f>'6. 2012 Fuel saved table'!B81</f>
        <v>Jefferson IC #1130</v>
      </c>
      <c r="C78" s="107">
        <f>VLOOKUP(B78,'4. 2011 Fuel saved table'!$B$3:$F$123,5,FALSE)</f>
        <v>8.08885645414538</v>
      </c>
      <c r="D78" s="107">
        <f>'6. 2012 Fuel saved table'!F81</f>
        <v>8.521158114593632</v>
      </c>
    </row>
    <row r="79" spans="1:4" ht="12.75">
      <c r="A79" t="str">
        <f>'6. 2012 Fuel saved table'!A82</f>
        <v>IC</v>
      </c>
      <c r="B79" t="str">
        <f>'6. 2012 Fuel saved table'!B82</f>
        <v>Jefferson IC #1129</v>
      </c>
      <c r="C79" s="107">
        <f>VLOOKUP(B79,'4. 2011 Fuel saved table'!$B$3:$F$123,5,FALSE)</f>
        <v>8.286181139122315</v>
      </c>
      <c r="D79" s="107">
        <f>'6. 2012 Fuel saved table'!F82</f>
        <v>8.125726894599447</v>
      </c>
    </row>
    <row r="80" spans="1:4" ht="12.75">
      <c r="A80" t="str">
        <f>'6. 2012 Fuel saved table'!A83</f>
        <v>IC</v>
      </c>
      <c r="B80" t="str">
        <f>'6. 2012 Fuel saved table'!B83</f>
        <v>Jefferson IC #1128</v>
      </c>
      <c r="C80" s="107">
        <f>VLOOKUP(B80,'4. 2011 Fuel saved table'!$B$3:$F$123,5,FALSE)</f>
        <v>8.552246533127889</v>
      </c>
      <c r="D80" s="107">
        <f>'6. 2012 Fuel saved table'!F83</f>
        <v>8.452204663876312</v>
      </c>
    </row>
    <row r="81" spans="1:4" ht="12.75">
      <c r="A81" t="str">
        <f>'6. 2012 Fuel saved table'!A84</f>
        <v>IC</v>
      </c>
      <c r="B81" t="str">
        <f>'6. 2012 Fuel saved table'!B84</f>
        <v>Jefferson IC #1127</v>
      </c>
      <c r="C81" s="107">
        <f>VLOOKUP(B81,'4. 2011 Fuel saved table'!$B$3:$F$123,5,FALSE)</f>
        <v>8.516337386018238</v>
      </c>
      <c r="D81" s="107">
        <f>'6. 2012 Fuel saved table'!F84</f>
        <v>7.4768155053974485</v>
      </c>
    </row>
    <row r="82" spans="1:4" ht="12.75">
      <c r="A82" t="str">
        <f>'6. 2012 Fuel saved table'!A85</f>
        <v>IC</v>
      </c>
      <c r="B82" t="str">
        <f>'6. 2012 Fuel saved table'!B85</f>
        <v>Jefferson IC #1126</v>
      </c>
      <c r="C82" s="107">
        <f>VLOOKUP(B82,'4. 2011 Fuel saved table'!$B$3:$F$123,5,FALSE)</f>
        <v>7.978361646781858</v>
      </c>
      <c r="D82" s="107">
        <f>'6. 2012 Fuel saved table'!F85</f>
        <v>7.6845293823760334</v>
      </c>
    </row>
    <row r="83" spans="1:4" ht="12.75">
      <c r="A83" t="str">
        <f>'6. 2012 Fuel saved table'!A86</f>
        <v>IC</v>
      </c>
      <c r="B83" t="str">
        <f>'6. 2012 Fuel saved table'!B86</f>
        <v>Jefferson IC #1125</v>
      </c>
      <c r="C83" s="107">
        <f>VLOOKUP(B83,'4. 2011 Fuel saved table'!$B$3:$F$123,5,FALSE)</f>
        <v>9.299905033238367</v>
      </c>
      <c r="D83" s="107">
        <f>'6. 2012 Fuel saved table'!F86</f>
        <v>9.106819158999054</v>
      </c>
    </row>
    <row r="84" spans="1:4" ht="12.75">
      <c r="A84" t="str">
        <f>'6. 2012 Fuel saved table'!A87</f>
        <v>IC</v>
      </c>
      <c r="B84" t="str">
        <f>'6. 2012 Fuel saved table'!B87</f>
        <v>Jefferson IC #1124</v>
      </c>
      <c r="C84" s="107">
        <f>VLOOKUP(B84,'4. 2011 Fuel saved table'!$B$3:$F$123,5,FALSE)</f>
        <v>8.901570247933885</v>
      </c>
      <c r="D84" s="107">
        <f>'6. 2012 Fuel saved table'!F87</f>
        <v>8.225262172284644</v>
      </c>
    </row>
    <row r="85" spans="1:4" ht="12.75">
      <c r="A85" t="str">
        <f>'6. 2012 Fuel saved table'!A88</f>
        <v>IC</v>
      </c>
      <c r="B85" t="str">
        <f>'6. 2012 Fuel saved table'!B88</f>
        <v>Jefferson IC #1123</v>
      </c>
      <c r="C85" s="107">
        <f>VLOOKUP(B85,'4. 2011 Fuel saved table'!$B$3:$F$123,5,FALSE)</f>
        <v>8.814090019569472</v>
      </c>
      <c r="D85" s="107">
        <f>'6. 2012 Fuel saved table'!F88</f>
        <v>7.365177353342427</v>
      </c>
    </row>
    <row r="86" spans="1:4" ht="12.75">
      <c r="A86" t="str">
        <f>'6. 2012 Fuel saved table'!A89</f>
        <v>IC</v>
      </c>
      <c r="B86" t="str">
        <f>'6. 2012 Fuel saved table'!B89</f>
        <v>Jefferson IC #1122</v>
      </c>
      <c r="C86" s="107">
        <f>VLOOKUP(B86,'4. 2011 Fuel saved table'!$B$3:$F$123,5,FALSE)</f>
        <v>8.566451504130638</v>
      </c>
      <c r="D86" s="107">
        <f>'6. 2012 Fuel saved table'!F89</f>
        <v>7.869034935232434</v>
      </c>
    </row>
    <row r="87" spans="1:4" ht="12.75">
      <c r="A87" t="str">
        <f>'6. 2012 Fuel saved table'!A90</f>
        <v>IC</v>
      </c>
      <c r="B87" t="str">
        <f>'6. 2012 Fuel saved table'!B90</f>
        <v>Jefferson IC #1121</v>
      </c>
      <c r="C87" s="107">
        <f>VLOOKUP(B87,'4. 2011 Fuel saved table'!$B$3:$F$123,5,FALSE)</f>
        <v>9.043359547027368</v>
      </c>
      <c r="D87" s="107">
        <f>'6. 2012 Fuel saved table'!F90</f>
        <v>9.483725364804373</v>
      </c>
    </row>
    <row r="88" spans="1:4" ht="12.75">
      <c r="A88" t="str">
        <f>'6. 2012 Fuel saved table'!A91</f>
        <v>TB</v>
      </c>
      <c r="B88" t="str">
        <f>'6. 2012 Fuel saved table'!B91</f>
        <v>Kenton TB #89</v>
      </c>
      <c r="C88" s="107">
        <f>VLOOKUP(B88,'4. 2011 Fuel saved table'!$B$3:$F$123,5,FALSE)</f>
        <v>8.835699313368895</v>
      </c>
      <c r="D88" s="107">
        <f>'6. 2012 Fuel saved table'!F91</f>
        <v>8.727848685222204</v>
      </c>
    </row>
    <row r="89" spans="1:4" ht="12.75">
      <c r="A89" t="str">
        <f>'6. 2012 Fuel saved table'!A92</f>
        <v>TB</v>
      </c>
      <c r="B89" t="str">
        <f>'6. 2012 Fuel saved table'!B92</f>
        <v>Kenton TB #91</v>
      </c>
      <c r="C89" s="107">
        <f>VLOOKUP(B89,'4. 2011 Fuel saved table'!$B$3:$F$123,5,FALSE)</f>
        <v>8.177605862588171</v>
      </c>
      <c r="D89" s="107">
        <f>'6. 2012 Fuel saved table'!F92</f>
        <v>7.29216336015837</v>
      </c>
    </row>
    <row r="90" spans="1:4" ht="12.75">
      <c r="A90" t="str">
        <f>'6. 2012 Fuel saved table'!A93</f>
        <v>TB</v>
      </c>
      <c r="B90" t="str">
        <f>'6. 2012 Fuel saved table'!B93</f>
        <v>Kenton TB #90</v>
      </c>
      <c r="C90" s="107">
        <f>VLOOKUP(B90,'4. 2011 Fuel saved table'!$B$3:$F$123,5,FALSE)</f>
        <v>8.504894408537503</v>
      </c>
      <c r="D90" s="107">
        <f>'6. 2012 Fuel saved table'!F93</f>
        <v>8.120025633811622</v>
      </c>
    </row>
    <row r="91" spans="1:4" ht="12.75">
      <c r="A91" t="str">
        <f>'6. 2012 Fuel saved table'!A94</f>
        <v>TB</v>
      </c>
      <c r="B91" t="str">
        <f>'6. 2012 Fuel saved table'!B94</f>
        <v>Kenton TB #92</v>
      </c>
      <c r="C91" s="107">
        <f>VLOOKUP(B91,'4. 2011 Fuel saved table'!$B$3:$F$123,5,FALSE)</f>
        <v>8.235605042113367</v>
      </c>
      <c r="D91" s="107">
        <f>'6. 2012 Fuel saved table'!F94</f>
        <v>7.600187443398413</v>
      </c>
    </row>
    <row r="92" spans="1:4" ht="12.75">
      <c r="A92" t="str">
        <f>'6. 2012 Fuel saved table'!A95</f>
        <v>TB</v>
      </c>
      <c r="B92" t="str">
        <f>'6. 2012 Fuel saved table'!B95</f>
        <v>Kenton TB #94</v>
      </c>
      <c r="C92" s="107">
        <f>VLOOKUP(B92,'4. 2011 Fuel saved table'!$B$3:$F$123,5,FALSE)</f>
        <v>7.890362868480123</v>
      </c>
      <c r="D92" s="107">
        <f>'6. 2012 Fuel saved table'!F95</f>
        <v>7.695986207313754</v>
      </c>
    </row>
    <row r="93" spans="1:4" ht="12.75">
      <c r="A93" t="str">
        <f>'6. 2012 Fuel saved table'!A96</f>
        <v>TB</v>
      </c>
      <c r="B93" t="str">
        <f>'6. 2012 Fuel saved table'!B96</f>
        <v>LaRue TB #133</v>
      </c>
      <c r="C93" s="107">
        <f>VLOOKUP(B93,'4. 2011 Fuel saved table'!$B$3:$F$123,5,FALSE)</f>
        <v>11.890600635720283</v>
      </c>
      <c r="D93" s="107">
        <f>'6. 2012 Fuel saved table'!F96</f>
        <v>9.128790487756248</v>
      </c>
    </row>
    <row r="94" spans="1:4" ht="12.75">
      <c r="A94" t="str">
        <f>'6. 2012 Fuel saved table'!A97</f>
        <v>TB</v>
      </c>
      <c r="B94" t="str">
        <f>'6. 2012 Fuel saved table'!B97</f>
        <v>LaRue TB #134</v>
      </c>
      <c r="C94" s="107">
        <f>VLOOKUP(B94,'4. 2011 Fuel saved table'!$B$3:$F$123,5,FALSE)</f>
        <v>9.134222222222222</v>
      </c>
      <c r="D94" s="107">
        <f>'6. 2012 Fuel saved table'!F97</f>
        <v>9.185498810905061</v>
      </c>
    </row>
    <row r="95" spans="1:4" ht="12.75">
      <c r="A95" t="str">
        <f>'6. 2012 Fuel saved table'!A98</f>
        <v>TB</v>
      </c>
      <c r="B95" t="str">
        <f>'6. 2012 Fuel saved table'!B98</f>
        <v>LaRue TB #135</v>
      </c>
      <c r="C95" s="107">
        <f>VLOOKUP(B95,'4. 2011 Fuel saved table'!$B$3:$F$123,5,FALSE)</f>
        <v>9.081404628890661</v>
      </c>
      <c r="D95" s="107">
        <f>'6. 2012 Fuel saved table'!F98</f>
        <v>9.141407768645774</v>
      </c>
    </row>
    <row r="96" spans="1:4" ht="12.75">
      <c r="A96" t="str">
        <f>'6. 2012 Fuel saved table'!A99</f>
        <v>TB</v>
      </c>
      <c r="B96" t="str">
        <f>'6. 2012 Fuel saved table'!B99</f>
        <v>LaRue TB #136</v>
      </c>
      <c r="C96" s="107">
        <f>VLOOKUP(B96,'4. 2011 Fuel saved table'!$B$3:$F$123,5,FALSE)</f>
        <v>9.171543436032358</v>
      </c>
      <c r="D96" s="107">
        <f>'6. 2012 Fuel saved table'!F99</f>
        <v>9.356388738494855</v>
      </c>
    </row>
    <row r="97" spans="1:4" ht="12.75">
      <c r="A97" t="str">
        <f>'6. 2012 Fuel saved table'!A100</f>
        <v>TB</v>
      </c>
      <c r="B97" t="str">
        <f>'6. 2012 Fuel saved table'!B100</f>
        <v>Madison TB #108</v>
      </c>
      <c r="C97" s="107">
        <f>VLOOKUP(B97,'4. 2011 Fuel saved table'!$B$3:$F$123,5,FALSE)</f>
        <v>8.859027233375372</v>
      </c>
      <c r="D97" s="107">
        <f>'6. 2012 Fuel saved table'!F100</f>
        <v>7.647738688835841</v>
      </c>
    </row>
    <row r="98" spans="1:4" ht="12.75">
      <c r="A98" t="str">
        <f>'6. 2012 Fuel saved table'!A101</f>
        <v>TB</v>
      </c>
      <c r="B98" t="str">
        <f>'6. 2012 Fuel saved table'!B101</f>
        <v>Madison TB #109</v>
      </c>
      <c r="C98" s="107">
        <f>VLOOKUP(B98,'4. 2011 Fuel saved table'!$B$3:$F$123,5,FALSE)</f>
        <v>11.734905689217694</v>
      </c>
      <c r="D98" s="107">
        <f>'6. 2012 Fuel saved table'!F101</f>
        <v>8.248779319366905</v>
      </c>
    </row>
    <row r="99" spans="1:4" ht="12.75">
      <c r="A99" t="str">
        <f>'6. 2012 Fuel saved table'!A102</f>
        <v>TB</v>
      </c>
      <c r="B99" t="str">
        <f>'6. 2012 Fuel saved table'!B102</f>
        <v>Madison TB #110</v>
      </c>
      <c r="C99" s="107">
        <f>VLOOKUP(B99,'4. 2011 Fuel saved table'!$B$3:$F$123,5,FALSE)</f>
        <v>11.362416107382549</v>
      </c>
      <c r="D99" s="107">
        <f>'6. 2012 Fuel saved table'!F102</f>
        <v>8.389220100457035</v>
      </c>
    </row>
    <row r="100" spans="1:4" ht="12.75">
      <c r="A100" t="str">
        <f>'6. 2012 Fuel saved table'!A103</f>
        <v>TB</v>
      </c>
      <c r="B100" t="str">
        <f>'6. 2012 Fuel saved table'!B103</f>
        <v>Madison TB #111</v>
      </c>
      <c r="C100" s="107">
        <f>VLOOKUP(B100,'4. 2011 Fuel saved table'!$B$3:$F$123,5,FALSE)</f>
        <v>7.626386139956078</v>
      </c>
      <c r="D100" s="107">
        <f>'6. 2012 Fuel saved table'!F103</f>
        <v>7.588317437137771</v>
      </c>
    </row>
    <row r="101" spans="1:4" ht="12.75">
      <c r="A101" t="str">
        <f>'6. 2012 Fuel saved table'!A104</f>
        <v>TB</v>
      </c>
      <c r="B101" t="str">
        <f>'6. 2012 Fuel saved table'!B104</f>
        <v>Madison TB #112</v>
      </c>
      <c r="C101" s="107"/>
      <c r="D101" s="107">
        <f>'6. 2012 Fuel saved table'!F104</f>
        <v>8.168095222693017</v>
      </c>
    </row>
    <row r="102" spans="1:4" ht="12.75">
      <c r="A102" t="str">
        <f>'6. 2012 Fuel saved table'!A105</f>
        <v>TB</v>
      </c>
      <c r="B102" t="str">
        <f>'6. 2012 Fuel saved table'!B105</f>
        <v>Madison TB #113</v>
      </c>
      <c r="C102" s="107"/>
      <c r="D102" s="107">
        <f>'6. 2012 Fuel saved table'!F105</f>
        <v>7.896640551818103</v>
      </c>
    </row>
    <row r="103" spans="1:4" ht="12.75">
      <c r="A103" t="str">
        <f>'6. 2012 Fuel saved table'!A106</f>
        <v>TB</v>
      </c>
      <c r="B103" t="str">
        <f>'6. 2012 Fuel saved table'!B106</f>
        <v>Marion TB #104</v>
      </c>
      <c r="C103" s="107">
        <f>VLOOKUP(B103,'4. 2011 Fuel saved table'!$B$3:$F$123,5,FALSE)</f>
        <v>7.404842992380512</v>
      </c>
      <c r="D103" s="107">
        <f>'6. 2012 Fuel saved table'!F106</f>
        <v>7.206127169915774</v>
      </c>
    </row>
    <row r="104" spans="1:4" ht="12.75">
      <c r="A104" t="str">
        <f>'6. 2012 Fuel saved table'!A107</f>
        <v>TB</v>
      </c>
      <c r="B104" t="str">
        <f>'6. 2012 Fuel saved table'!B107</f>
        <v>Martin TB #1001</v>
      </c>
      <c r="C104" s="107">
        <f>VLOOKUP(B104,'4. 2011 Fuel saved table'!$B$3:$F$123,5,FALSE)</f>
        <v>7.891490252486104</v>
      </c>
      <c r="D104" s="107">
        <f>'6. 2012 Fuel saved table'!F107</f>
        <v>8.508914712814423</v>
      </c>
    </row>
    <row r="105" spans="1:4" ht="12.75">
      <c r="A105" t="str">
        <f>'6. 2012 Fuel saved table'!A108</f>
        <v>IC</v>
      </c>
      <c r="B105" t="str">
        <f>'6. 2012 Fuel saved table'!B108</f>
        <v>McCreary IC #12</v>
      </c>
      <c r="C105" s="107">
        <f>VLOOKUP(B105,'4. 2011 Fuel saved table'!$B$3:$F$123,5,FALSE)</f>
        <v>8.296514822848879</v>
      </c>
      <c r="D105" s="107">
        <f>'6. 2012 Fuel saved table'!F108</f>
        <v>7.53052602047973</v>
      </c>
    </row>
    <row r="106" spans="1:4" ht="12.75">
      <c r="A106" t="str">
        <f>'6. 2012 Fuel saved table'!A109</f>
        <v>TB</v>
      </c>
      <c r="B106" t="str">
        <f>'6. 2012 Fuel saved table'!B109</f>
        <v>Meade TB #230</v>
      </c>
      <c r="C106" s="107"/>
      <c r="D106" s="107">
        <f>'6. 2012 Fuel saved table'!F109</f>
        <v>8.85437381699691</v>
      </c>
    </row>
    <row r="107" spans="1:4" ht="12.75">
      <c r="A107" t="str">
        <f>'6. 2012 Fuel saved table'!A110</f>
        <v>IC</v>
      </c>
      <c r="B107" t="str">
        <f>'6. 2012 Fuel saved table'!B110</f>
        <v>Mercer IC #111</v>
      </c>
      <c r="C107" s="107">
        <f>VLOOKUP(B107,'4. 2011 Fuel saved table'!$B$3:$F$123,5,FALSE)</f>
        <v>9.06694248296886</v>
      </c>
      <c r="D107" s="107">
        <f>'6. 2012 Fuel saved table'!F110</f>
        <v>7.382205606099672</v>
      </c>
    </row>
    <row r="108" spans="1:4" ht="12.75">
      <c r="A108" t="str">
        <f>'6. 2012 Fuel saved table'!A111</f>
        <v>IC</v>
      </c>
      <c r="B108" t="str">
        <f>'6. 2012 Fuel saved table'!B111</f>
        <v>Mercer IC #112</v>
      </c>
      <c r="C108" s="107">
        <f>VLOOKUP(B108,'4. 2011 Fuel saved table'!$B$3:$F$123,5,FALSE)</f>
        <v>9.426900584795321</v>
      </c>
      <c r="D108" s="107">
        <f>'6. 2012 Fuel saved table'!F111</f>
        <v>6.993651683089833</v>
      </c>
    </row>
    <row r="109" spans="1:4" ht="12.75">
      <c r="A109" t="str">
        <f>'6. 2012 Fuel saved table'!A112</f>
        <v>IC</v>
      </c>
      <c r="B109" t="str">
        <f>'6. 2012 Fuel saved table'!B112</f>
        <v>Montgomery IC #2011</v>
      </c>
      <c r="C109" s="107"/>
      <c r="D109" s="107">
        <f>'6. 2012 Fuel saved table'!F112</f>
        <v>7.410861007954992</v>
      </c>
    </row>
    <row r="110" spans="1:4" ht="12.75">
      <c r="A110" t="str">
        <f>'6. 2012 Fuel saved table'!A113</f>
        <v>TB</v>
      </c>
      <c r="B110" t="str">
        <f>'6. 2012 Fuel saved table'!B113</f>
        <v>Pike TB #396</v>
      </c>
      <c r="C110" s="107">
        <f>VLOOKUP(B110,'4. 2011 Fuel saved table'!$B$3:$F$123,5,FALSE)</f>
        <v>9.11602048280907</v>
      </c>
      <c r="D110" s="107">
        <f>'6. 2012 Fuel saved table'!F113</f>
        <v>9.677682857820859</v>
      </c>
    </row>
    <row r="111" spans="1:4" ht="12.75">
      <c r="A111" t="str">
        <f>'6. 2012 Fuel saved table'!A114</f>
        <v>TB</v>
      </c>
      <c r="B111" t="str">
        <f>'6. 2012 Fuel saved table'!B114</f>
        <v>Pike TB #397</v>
      </c>
      <c r="C111" s="107">
        <f>VLOOKUP(B111,'4. 2011 Fuel saved table'!$B$3:$F$123,5,FALSE)</f>
        <v>10.580095100138555</v>
      </c>
      <c r="D111" s="107">
        <f>'6. 2012 Fuel saved table'!F114</f>
        <v>10.33314351869282</v>
      </c>
    </row>
    <row r="112" spans="1:4" ht="12.75">
      <c r="A112" t="str">
        <f>'6. 2012 Fuel saved table'!A115</f>
        <v>TB</v>
      </c>
      <c r="B112" t="str">
        <f>'6. 2012 Fuel saved table'!B115</f>
        <v>Pike TB #398</v>
      </c>
      <c r="C112" s="107">
        <f>VLOOKUP(B112,'4. 2011 Fuel saved table'!$B$3:$F$123,5,FALSE)</f>
        <v>10.583200460141683</v>
      </c>
      <c r="D112" s="107">
        <f>'6. 2012 Fuel saved table'!F115</f>
        <v>10.755174315655028</v>
      </c>
    </row>
    <row r="113" spans="1:4" ht="12.75">
      <c r="A113" t="str">
        <f>'6. 2012 Fuel saved table'!A116</f>
        <v>TB</v>
      </c>
      <c r="B113" t="str">
        <f>'6. 2012 Fuel saved table'!B116</f>
        <v>Pike TB #399</v>
      </c>
      <c r="C113" s="107">
        <f>VLOOKUP(B113,'4. 2011 Fuel saved table'!$B$3:$F$123,5,FALSE)</f>
        <v>8.281426784969927</v>
      </c>
      <c r="D113" s="107">
        <f>'6. 2012 Fuel saved table'!F116</f>
        <v>8.597522582163766</v>
      </c>
    </row>
    <row r="114" spans="1:4" ht="12.75">
      <c r="A114" t="str">
        <f>'6. 2012 Fuel saved table'!A117</f>
        <v>TB</v>
      </c>
      <c r="B114" t="str">
        <f>'6. 2012 Fuel saved table'!B117</f>
        <v>Pike TB #400</v>
      </c>
      <c r="C114" s="107">
        <f>VLOOKUP(B114,'4. 2011 Fuel saved table'!$B$3:$F$123,5,FALSE)</f>
        <v>8.921434008772248</v>
      </c>
      <c r="D114" s="107">
        <f>'6. 2012 Fuel saved table'!F117</f>
        <v>8.841616785200326</v>
      </c>
    </row>
    <row r="115" spans="1:4" ht="12.75">
      <c r="A115" t="str">
        <f>'6. 2012 Fuel saved table'!A118</f>
        <v>TB</v>
      </c>
      <c r="B115" t="str">
        <f>'6. 2012 Fuel saved table'!B118</f>
        <v>Pike TB #401</v>
      </c>
      <c r="C115" s="107">
        <f>VLOOKUP(B115,'4. 2011 Fuel saved table'!$B$3:$F$123,5,FALSE)</f>
        <v>9.115764753087511</v>
      </c>
      <c r="D115" s="107">
        <f>'6. 2012 Fuel saved table'!F118</f>
        <v>9.28491543800637</v>
      </c>
    </row>
    <row r="116" spans="1:4" ht="12.75">
      <c r="A116" t="str">
        <f>'6. 2012 Fuel saved table'!A119</f>
        <v>TB</v>
      </c>
      <c r="B116" t="str">
        <f>'6. 2012 Fuel saved table'!B119</f>
        <v>Pike TB #407</v>
      </c>
      <c r="C116" s="107">
        <f>VLOOKUP(B116,'4. 2011 Fuel saved table'!$B$3:$F$123,5,FALSE)</f>
        <v>9.714679109615236</v>
      </c>
      <c r="D116" s="107">
        <f>'6. 2012 Fuel saved table'!F119</f>
        <v>8.412919623781342</v>
      </c>
    </row>
    <row r="117" spans="1:4" ht="12.75">
      <c r="A117" t="str">
        <f>'6. 2012 Fuel saved table'!A120</f>
        <v>TB</v>
      </c>
      <c r="B117" t="str">
        <f>'6. 2012 Fuel saved table'!B120</f>
        <v>Pike TB #408</v>
      </c>
      <c r="C117" s="107">
        <f>VLOOKUP(B117,'4. 2011 Fuel saved table'!$B$3:$F$123,5,FALSE)</f>
        <v>13.76091081593928</v>
      </c>
      <c r="D117" s="107">
        <f>'6. 2012 Fuel saved table'!F120</f>
        <v>9.684193862354443</v>
      </c>
    </row>
    <row r="118" spans="1:4" ht="12.75">
      <c r="A118" t="str">
        <f>'6. 2012 Fuel saved table'!A121</f>
        <v>TB</v>
      </c>
      <c r="B118" t="str">
        <f>'6. 2012 Fuel saved table'!B121</f>
        <v>Pike TB #409</v>
      </c>
      <c r="C118" s="107">
        <f>VLOOKUP(B118,'4. 2011 Fuel saved table'!$B$3:$F$123,5,FALSE)</f>
        <v>9.260119866378464</v>
      </c>
      <c r="D118" s="107">
        <f>'6. 2012 Fuel saved table'!F121</f>
        <v>9.095697901083456</v>
      </c>
    </row>
    <row r="119" spans="1:4" ht="12.75">
      <c r="A119" t="str">
        <f>'6. 2012 Fuel saved table'!A122</f>
        <v>TB</v>
      </c>
      <c r="B119" t="str">
        <f>'6. 2012 Fuel saved table'!B122</f>
        <v>Pike TB #410</v>
      </c>
      <c r="C119" s="107">
        <f>VLOOKUP(B119,'4. 2011 Fuel saved table'!$B$3:$F$123,5,FALSE)</f>
        <v>8.54875882486905</v>
      </c>
      <c r="D119" s="107">
        <f>'6. 2012 Fuel saved table'!F122</f>
        <v>9.563489580073847</v>
      </c>
    </row>
    <row r="120" spans="1:4" ht="12.75">
      <c r="A120" t="str">
        <f>'6. 2012 Fuel saved table'!A123</f>
        <v>TB</v>
      </c>
      <c r="B120" t="str">
        <f>'6. 2012 Fuel saved table'!B123</f>
        <v>Pike TB #411</v>
      </c>
      <c r="C120" s="107">
        <f>VLOOKUP(B120,'4. 2011 Fuel saved table'!$B$3:$F$123,5,FALSE)</f>
        <v>8.397902116614487</v>
      </c>
      <c r="D120" s="107">
        <f>'6. 2012 Fuel saved table'!F123</f>
        <v>8.741288630465855</v>
      </c>
    </row>
    <row r="121" spans="1:4" ht="12.75">
      <c r="A121" t="str">
        <f>'6. 2012 Fuel saved table'!A124</f>
        <v>TB</v>
      </c>
      <c r="B121" t="str">
        <f>'6. 2012 Fuel saved table'!B124</f>
        <v>Pike TB #412</v>
      </c>
      <c r="C121" s="107">
        <f>VLOOKUP(B121,'4. 2011 Fuel saved table'!$B$3:$F$123,5,FALSE)</f>
        <v>9.929139570103212</v>
      </c>
      <c r="D121" s="107">
        <f>'6. 2012 Fuel saved table'!F124</f>
        <v>10.029551916387376</v>
      </c>
    </row>
    <row r="122" spans="1:4" ht="12.75">
      <c r="A122" t="str">
        <f>'6. 2012 Fuel saved table'!A125</f>
        <v>TB</v>
      </c>
      <c r="B122" t="str">
        <f>'6. 2012 Fuel saved table'!B125</f>
        <v>Pike TB #413</v>
      </c>
      <c r="C122" s="107">
        <f>VLOOKUP(B122,'4. 2011 Fuel saved table'!$B$3:$F$123,5,FALSE)</f>
        <v>8.62954796030871</v>
      </c>
      <c r="D122" s="107">
        <f>'6. 2012 Fuel saved table'!F125</f>
        <v>8.539501555812018</v>
      </c>
    </row>
    <row r="123" spans="1:4" ht="12.75">
      <c r="A123" t="str">
        <f>'6. 2012 Fuel saved table'!A126</f>
        <v>TB</v>
      </c>
      <c r="B123" t="str">
        <f>'6. 2012 Fuel saved table'!B126</f>
        <v>Pike TB #414</v>
      </c>
      <c r="C123" s="107">
        <f>VLOOKUP(B123,'4. 2011 Fuel saved table'!$B$3:$F$123,5,FALSE)</f>
        <v>9.484459524963645</v>
      </c>
      <c r="D123" s="107">
        <f>'6. 2012 Fuel saved table'!F126</f>
        <v>9.094604622296579</v>
      </c>
    </row>
    <row r="124" spans="1:4" ht="12.75">
      <c r="A124" t="str">
        <f>'6. 2012 Fuel saved table'!A127</f>
        <v>TB</v>
      </c>
      <c r="B124" t="str">
        <f>'6. 2012 Fuel saved table'!B127</f>
        <v>Pike TB #415</v>
      </c>
      <c r="C124" s="107">
        <f>VLOOKUP(B124,'4. 2011 Fuel saved table'!$B$3:$F$123,5,FALSE)</f>
        <v>9.082559256886611</v>
      </c>
      <c r="D124" s="107">
        <f>'6. 2012 Fuel saved table'!F127</f>
        <v>9.461863580206776</v>
      </c>
    </row>
    <row r="125" spans="1:4" ht="12.75">
      <c r="A125" t="str">
        <f>'6. 2012 Fuel saved table'!A128</f>
        <v>TB</v>
      </c>
      <c r="B125" t="str">
        <f>'6. 2012 Fuel saved table'!B128</f>
        <v>Pike TB #416</v>
      </c>
      <c r="C125" s="107">
        <f>VLOOKUP(B125,'4. 2011 Fuel saved table'!$B$3:$F$123,5,FALSE)</f>
        <v>9.060556464811784</v>
      </c>
      <c r="D125" s="107">
        <f>'6. 2012 Fuel saved table'!F128</f>
        <v>9.068746027680545</v>
      </c>
    </row>
    <row r="126" spans="1:4" ht="12.75">
      <c r="A126" t="str">
        <f>'6. 2012 Fuel saved table'!A129</f>
        <v>TB</v>
      </c>
      <c r="B126" t="str">
        <f>'6. 2012 Fuel saved table'!B129</f>
        <v>Pike TB #417</v>
      </c>
      <c r="C126" s="107">
        <f>VLOOKUP(B126,'4. 2011 Fuel saved table'!$B$3:$F$123,5,FALSE)</f>
        <v>9.674712643678161</v>
      </c>
      <c r="D126" s="107">
        <f>'6. 2012 Fuel saved table'!F129</f>
        <v>9.61685218470665</v>
      </c>
    </row>
    <row r="127" spans="1:4" ht="12.75">
      <c r="A127" t="str">
        <f>'6. 2012 Fuel saved table'!A130</f>
        <v>TB</v>
      </c>
      <c r="B127" t="str">
        <f>'6. 2012 Fuel saved table'!B130</f>
        <v>Pike TB #418</v>
      </c>
      <c r="C127" s="107">
        <f>VLOOKUP(B127,'4. 2011 Fuel saved table'!$B$3:$F$123,5,FALSE)</f>
        <v>9.578199052132701</v>
      </c>
      <c r="D127" s="107">
        <f>'6. 2012 Fuel saved table'!F130</f>
        <v>9.790578243945813</v>
      </c>
    </row>
    <row r="128" spans="1:4" ht="12.75">
      <c r="A128" t="str">
        <f>'6. 2012 Fuel saved table'!A131</f>
        <v>TB</v>
      </c>
      <c r="B128" t="str">
        <f>'6. 2012 Fuel saved table'!B131</f>
        <v>Pike TB #419</v>
      </c>
      <c r="C128" s="107">
        <f>VLOOKUP(B128,'4. 2011 Fuel saved table'!$B$3:$F$123,5,FALSE)</f>
        <v>10.371563516918462</v>
      </c>
      <c r="D128" s="107">
        <f>'6. 2012 Fuel saved table'!F131</f>
        <v>10.16001691742573</v>
      </c>
    </row>
    <row r="129" spans="1:4" ht="12.75">
      <c r="A129" t="str">
        <f>'6. 2012 Fuel saved table'!A132</f>
        <v>TB</v>
      </c>
      <c r="B129" t="str">
        <f>'6. 2012 Fuel saved table'!B132</f>
        <v>Pike TB #420</v>
      </c>
      <c r="C129" s="107">
        <f>VLOOKUP(B129,'4. 2011 Fuel saved table'!$B$3:$F$123,5,FALSE)</f>
        <v>9.016385261581968</v>
      </c>
      <c r="D129" s="107">
        <f>'6. 2012 Fuel saved table'!F132</f>
        <v>8.643768226195004</v>
      </c>
    </row>
    <row r="130" spans="1:4" ht="12.75">
      <c r="A130" t="str">
        <f>'6. 2012 Fuel saved table'!A133</f>
        <v>TB</v>
      </c>
      <c r="B130" t="str">
        <f>'6. 2012 Fuel saved table'!B133</f>
        <v>Pike TB #421</v>
      </c>
      <c r="C130" s="107">
        <f>VLOOKUP(B130,'4. 2011 Fuel saved table'!$B$3:$F$123,5,FALSE)</f>
        <v>11.256429096252756</v>
      </c>
      <c r="D130" s="107">
        <f>'6. 2012 Fuel saved table'!F133</f>
        <v>11.329464163145774</v>
      </c>
    </row>
    <row r="131" spans="1:4" ht="12.75">
      <c r="A131" t="str">
        <f>'6. 2012 Fuel saved table'!A134</f>
        <v>TB</v>
      </c>
      <c r="B131" t="str">
        <f>'6. 2012 Fuel saved table'!B134</f>
        <v>Pike TB #422</v>
      </c>
      <c r="C131" s="107">
        <f>VLOOKUP(B131,'4. 2011 Fuel saved table'!$B$3:$F$123,5,FALSE)</f>
        <v>8.320765557822993</v>
      </c>
      <c r="D131" s="107">
        <f>'6. 2012 Fuel saved table'!F134</f>
        <v>8.136862441282325</v>
      </c>
    </row>
    <row r="132" spans="1:4" ht="12.75">
      <c r="A132" t="str">
        <f>'6. 2012 Fuel saved table'!A135</f>
        <v>TB</v>
      </c>
      <c r="B132" t="str">
        <f>'6. 2012 Fuel saved table'!B135</f>
        <v>Pike TB #424</v>
      </c>
      <c r="C132" s="107">
        <f>VLOOKUP(B132,'4. 2011 Fuel saved table'!$B$3:$F$123,5,FALSE)</f>
        <v>8.14423076923077</v>
      </c>
      <c r="D132" s="107">
        <f>'6. 2012 Fuel saved table'!F135</f>
        <v>9.52159539298283</v>
      </c>
    </row>
    <row r="133" spans="1:4" ht="12.75">
      <c r="A133" t="str">
        <f>'6. 2012 Fuel saved table'!A136</f>
        <v>TB</v>
      </c>
      <c r="B133" t="str">
        <f>'6. 2012 Fuel saved table'!B136</f>
        <v>Pike TB #425</v>
      </c>
      <c r="C133" s="107">
        <f>VLOOKUP(B133,'4. 2011 Fuel saved table'!$B$3:$F$123,5,FALSE)</f>
        <v>7.933520228140558</v>
      </c>
      <c r="D133" s="107">
        <f>'6. 2012 Fuel saved table'!F136</f>
        <v>7.825475948679073</v>
      </c>
    </row>
    <row r="134" spans="1:4" ht="12.75">
      <c r="A134" t="str">
        <f>'6. 2012 Fuel saved table'!A137</f>
        <v>TB</v>
      </c>
      <c r="B134" t="str">
        <f>'6. 2012 Fuel saved table'!B137</f>
        <v>Pike TB #426</v>
      </c>
      <c r="C134" s="107">
        <f>VLOOKUP(B134,'4. 2011 Fuel saved table'!$B$3:$F$123,5,FALSE)</f>
        <v>8.002493765586035</v>
      </c>
      <c r="D134" s="107">
        <f>'6. 2012 Fuel saved table'!F137</f>
        <v>8.198257661166343</v>
      </c>
    </row>
    <row r="135" spans="1:4" ht="12.75">
      <c r="A135" t="str">
        <f>'6. 2012 Fuel saved table'!A138</f>
        <v>TB</v>
      </c>
      <c r="B135" t="str">
        <f>'6. 2012 Fuel saved table'!B138</f>
        <v>Pike TB #427</v>
      </c>
      <c r="C135" s="107">
        <f>VLOOKUP(B135,'4. 2011 Fuel saved table'!$B$3:$F$123,5,FALSE)</f>
        <v>9.471232876712328</v>
      </c>
      <c r="D135" s="107">
        <f>'6. 2012 Fuel saved table'!F138</f>
        <v>9.346529836290081</v>
      </c>
    </row>
    <row r="136" spans="1:4" ht="12.75">
      <c r="A136" t="str">
        <f>'6. 2012 Fuel saved table'!A139</f>
        <v>TB</v>
      </c>
      <c r="B136" t="str">
        <f>'6. 2012 Fuel saved table'!B139</f>
        <v>Pike TB #428</v>
      </c>
      <c r="C136" s="107">
        <f>VLOOKUP(B136,'4. 2011 Fuel saved table'!$B$3:$F$123,5,FALSE)</f>
        <v>10.019071310116086</v>
      </c>
      <c r="D136" s="107">
        <f>'6. 2012 Fuel saved table'!F139</f>
        <v>10.00710553814002</v>
      </c>
    </row>
    <row r="137" spans="1:4" ht="12.75">
      <c r="A137" t="str">
        <f>'6. 2012 Fuel saved table'!A140</f>
        <v>TB</v>
      </c>
      <c r="B137" t="str">
        <f>'6. 2012 Fuel saved table'!B140</f>
        <v>Pike TB #429</v>
      </c>
      <c r="C137" s="107">
        <f>VLOOKUP(B137,'4. 2011 Fuel saved table'!$B$3:$F$123,5,FALSE)</f>
        <v>8.614035087719298</v>
      </c>
      <c r="D137" s="107">
        <f>'6. 2012 Fuel saved table'!F140</f>
        <v>8.75286832352558</v>
      </c>
    </row>
    <row r="138" spans="1:4" ht="12.75">
      <c r="A138" t="str">
        <f>'6. 2012 Fuel saved table'!A141</f>
        <v>TB</v>
      </c>
      <c r="B138" t="str">
        <f>'6. 2012 Fuel saved table'!B141</f>
        <v>Pike TB #430</v>
      </c>
      <c r="C138" s="107">
        <f>VLOOKUP(B138,'4. 2011 Fuel saved table'!$B$3:$F$123,5,FALSE)</f>
        <v>9.092413793103448</v>
      </c>
      <c r="D138" s="107">
        <f>'6. 2012 Fuel saved table'!F141</f>
        <v>9.294256748413227</v>
      </c>
    </row>
    <row r="139" spans="1:4" ht="12.75">
      <c r="A139" t="str">
        <f>'6. 2012 Fuel saved table'!A142</f>
        <v>TB</v>
      </c>
      <c r="B139" t="str">
        <f>'6. 2012 Fuel saved table'!B142</f>
        <v>Pike TB #431</v>
      </c>
      <c r="C139" s="107">
        <f>VLOOKUP(B139,'4. 2011 Fuel saved table'!$B$3:$F$123,5,FALSE)</f>
        <v>8.342322621411807</v>
      </c>
      <c r="D139" s="107">
        <f>'6. 2012 Fuel saved table'!F142</f>
        <v>8.254099320684002</v>
      </c>
    </row>
    <row r="140" spans="1:4" ht="12.75">
      <c r="A140" t="str">
        <f>'6. 2012 Fuel saved table'!A143</f>
        <v>TB</v>
      </c>
      <c r="B140" t="str">
        <f>'6. 2012 Fuel saved table'!B143</f>
        <v>Pike TB #432</v>
      </c>
      <c r="C140" s="107">
        <f>VLOOKUP(B140,'4. 2011 Fuel saved table'!$B$3:$F$123,5,FALSE)</f>
        <v>10.617571059431524</v>
      </c>
      <c r="D140" s="107">
        <f>'6. 2012 Fuel saved table'!F143</f>
        <v>8.277729974968711</v>
      </c>
    </row>
    <row r="141" spans="1:4" ht="12.75">
      <c r="A141" t="str">
        <f>'6. 2012 Fuel saved table'!A144</f>
        <v>TB</v>
      </c>
      <c r="B141" t="str">
        <f>'6. 2012 Fuel saved table'!B144</f>
        <v>Pike TB #433</v>
      </c>
      <c r="C141" s="107">
        <f>VLOOKUP(B141,'4. 2011 Fuel saved table'!$B$3:$F$123,5,FALSE)</f>
        <v>8.71223203736004</v>
      </c>
      <c r="D141" s="107">
        <f>'6. 2012 Fuel saved table'!F144</f>
        <v>9.137227742046585</v>
      </c>
    </row>
    <row r="142" spans="1:4" ht="12.75">
      <c r="A142" t="str">
        <f>'6. 2012 Fuel saved table'!A145</f>
        <v>TB</v>
      </c>
      <c r="B142" t="str">
        <f>'6. 2012 Fuel saved table'!B145</f>
        <v>Pike TB #434</v>
      </c>
      <c r="C142" s="107">
        <f>VLOOKUP(B142,'4. 2011 Fuel saved table'!$B$3:$F$123,5,FALSE)</f>
        <v>6.672706422018348</v>
      </c>
      <c r="D142" s="107">
        <f>'6. 2012 Fuel saved table'!F145</f>
        <v>8.92572990005416</v>
      </c>
    </row>
    <row r="143" spans="1:4" ht="12.75">
      <c r="A143" t="str">
        <f>'6. 2012 Fuel saved table'!A146</f>
        <v>TB</v>
      </c>
      <c r="B143" t="str">
        <f>'6. 2012 Fuel saved table'!B146</f>
        <v>Pike TB #435</v>
      </c>
      <c r="C143" s="107">
        <f>VLOOKUP(B143,'4. 2011 Fuel saved table'!$B$3:$F$123,5,FALSE)</f>
        <v>9.092105263157896</v>
      </c>
      <c r="D143" s="107">
        <f>'6. 2012 Fuel saved table'!F146</f>
        <v>9.131876144207832</v>
      </c>
    </row>
    <row r="144" spans="1:4" ht="12.75">
      <c r="A144" t="str">
        <f>'6. 2012 Fuel saved table'!A147</f>
        <v>TB</v>
      </c>
      <c r="B144" t="str">
        <f>'6. 2012 Fuel saved table'!B147</f>
        <v>Pike TB #436</v>
      </c>
      <c r="C144" s="107">
        <f>VLOOKUP(B144,'4. 2011 Fuel saved table'!$B$3:$F$123,5,FALSE)</f>
        <v>8.756634631596695</v>
      </c>
      <c r="D144" s="107">
        <f>'6. 2012 Fuel saved table'!F147</f>
        <v>8.800261916534149</v>
      </c>
    </row>
    <row r="145" spans="1:4" ht="12.75">
      <c r="A145" t="str">
        <f>'6. 2012 Fuel saved table'!A148</f>
        <v>TB</v>
      </c>
      <c r="B145" t="str">
        <f>'6. 2012 Fuel saved table'!B148</f>
        <v>Pike TB #437</v>
      </c>
      <c r="C145" s="107">
        <f>VLOOKUP(B145,'4. 2011 Fuel saved table'!$B$3:$F$123,5,FALSE)</f>
        <v>10.480958120897201</v>
      </c>
      <c r="D145" s="107">
        <f>'6. 2012 Fuel saved table'!F148</f>
        <v>10.345567497522678</v>
      </c>
    </row>
    <row r="146" spans="1:4" ht="12.75">
      <c r="A146" t="str">
        <f>'6. 2012 Fuel saved table'!A149</f>
        <v>TB</v>
      </c>
      <c r="B146" t="str">
        <f>'6. 2012 Fuel saved table'!B149</f>
        <v>Pike TB #438</v>
      </c>
      <c r="C146" s="107">
        <f>VLOOKUP(B146,'4. 2011 Fuel saved table'!$B$3:$F$123,5,FALSE)</f>
        <v>8.843546284224251</v>
      </c>
      <c r="D146" s="107">
        <f>'6. 2012 Fuel saved table'!F149</f>
        <v>8.744087331247867</v>
      </c>
    </row>
    <row r="147" spans="1:4" ht="12.75">
      <c r="A147" t="str">
        <f>'6. 2012 Fuel saved table'!A150</f>
        <v>TB</v>
      </c>
      <c r="B147" t="str">
        <f>'6. 2012 Fuel saved table'!B150</f>
        <v>Simpson TB #910</v>
      </c>
      <c r="C147" s="107">
        <f>VLOOKUP(B147,'4. 2011 Fuel saved table'!$B$3:$F$123,5,FALSE)</f>
        <v>8.703989399460507</v>
      </c>
      <c r="D147" s="107">
        <f>'6. 2012 Fuel saved table'!F150</f>
        <v>9.006514011545443</v>
      </c>
    </row>
    <row r="148" spans="1:4" ht="12.75">
      <c r="A148" t="str">
        <f>'6. 2012 Fuel saved table'!A151</f>
        <v>TB</v>
      </c>
      <c r="B148" t="str">
        <f>'6. 2012 Fuel saved table'!B151</f>
        <v>Todd TB #310</v>
      </c>
      <c r="C148" s="107">
        <f>VLOOKUP(B148,'4. 2011 Fuel saved table'!$B$3:$F$123,5,FALSE)</f>
        <v>11.407888767313388</v>
      </c>
      <c r="D148" s="107">
        <f>'6. 2012 Fuel saved table'!F151</f>
        <v>9.320792673363202</v>
      </c>
    </row>
    <row r="149" spans="1:4" ht="12.75">
      <c r="A149" t="str">
        <f>'6. 2012 Fuel saved table'!A152</f>
        <v>TB</v>
      </c>
      <c r="B149" t="str">
        <f>'6. 2012 Fuel saved table'!B152</f>
        <v>Trigg TB #10</v>
      </c>
      <c r="C149" s="107">
        <f>VLOOKUP(B149,'4. 2011 Fuel saved table'!$B$3:$F$123,5,FALSE)</f>
        <v>8.922334164968483</v>
      </c>
      <c r="D149" s="107">
        <f>'6. 2012 Fuel saved table'!F152</f>
        <v>9.35118672547784</v>
      </c>
    </row>
    <row r="150" spans="1:4" ht="12.75">
      <c r="A150" t="str">
        <f>'6. 2012 Fuel saved table'!A153</f>
        <v>TB</v>
      </c>
      <c r="B150" t="str">
        <f>'6. 2012 Fuel saved table'!B153</f>
        <v>Warren TB #1101</v>
      </c>
      <c r="C150" s="107">
        <f>VLOOKUP(B150,'4. 2011 Fuel saved table'!$B$3:$F$123,5,FALSE)</f>
        <v>8.269250097716233</v>
      </c>
      <c r="D150" s="107">
        <f>'6. 2012 Fuel saved table'!F153</f>
        <v>7.554794927763954</v>
      </c>
    </row>
    <row r="151" spans="1:4" ht="12.75">
      <c r="A151" t="str">
        <f>'6. 2012 Fuel saved table'!A154</f>
        <v>TB</v>
      </c>
      <c r="B151" t="str">
        <f>'6. 2012 Fuel saved table'!B154</f>
        <v>Warren TB #1102</v>
      </c>
      <c r="C151" s="107">
        <f>VLOOKUP(B151,'4. 2011 Fuel saved table'!$B$3:$F$123,5,FALSE)</f>
        <v>8.658598179825606</v>
      </c>
      <c r="D151" s="107">
        <f>'6. 2012 Fuel saved table'!F154</f>
        <v>7.928297984687142</v>
      </c>
    </row>
    <row r="152" spans="1:4" ht="12.75">
      <c r="A152" t="str">
        <f>'6. 2012 Fuel saved table'!A155</f>
        <v>TB</v>
      </c>
      <c r="B152" t="str">
        <f>'6. 2012 Fuel saved table'!B155</f>
        <v>Warren TB #1103</v>
      </c>
      <c r="C152" s="107">
        <f>VLOOKUP(B152,'4. 2011 Fuel saved table'!$B$3:$F$123,5,FALSE)</f>
        <v>7.4476914492955775</v>
      </c>
      <c r="D152" s="107">
        <f>'6. 2012 Fuel saved table'!F155</f>
        <v>7.609729716950464</v>
      </c>
    </row>
    <row r="153" spans="1:4" ht="12.75">
      <c r="A153" t="str">
        <f>'6. 2012 Fuel saved table'!A156</f>
        <v>TB</v>
      </c>
      <c r="B153" t="str">
        <f>'6. 2012 Fuel saved table'!B156</f>
        <v>Warren TB #1104</v>
      </c>
      <c r="C153" s="107">
        <f>VLOOKUP(B153,'4. 2011 Fuel saved table'!$B$3:$F$123,5,FALSE)</f>
        <v>8.142126841119603</v>
      </c>
      <c r="D153" s="107">
        <f>'6. 2012 Fuel saved table'!F156</f>
        <v>7.614092432078083</v>
      </c>
    </row>
    <row r="154" spans="1:4" ht="12.75">
      <c r="A154" t="str">
        <f>'6. 2012 Fuel saved table'!A157</f>
        <v>TB</v>
      </c>
      <c r="B154" t="str">
        <f>'6. 2012 Fuel saved table'!B157</f>
        <v>Whitley TB #105</v>
      </c>
      <c r="C154" s="107">
        <f>VLOOKUP(B154,'4. 2011 Fuel saved table'!$B$3:$F$123,5,FALSE)</f>
        <v>10.213031603589544</v>
      </c>
      <c r="D154" s="107">
        <f>'6. 2012 Fuel saved table'!F157</f>
        <v>10.713416430187864</v>
      </c>
    </row>
    <row r="155" spans="1:4" ht="12.75">
      <c r="A155" t="str">
        <f>'6. 2012 Fuel saved table'!A158</f>
        <v>TB</v>
      </c>
      <c r="B155" t="str">
        <f>'6. 2012 Fuel saved table'!B158</f>
        <v>Williamstown IndependentTB #30</v>
      </c>
      <c r="C155" s="107">
        <f>VLOOKUP(B155,'4. 2011 Fuel saved table'!$B$3:$F$123,5,FALSE)</f>
        <v>7.772377805909778</v>
      </c>
      <c r="D155" s="107">
        <f>'6. 2012 Fuel saved table'!F158</f>
        <v>8.007360378779726</v>
      </c>
    </row>
    <row r="156" spans="1:4" ht="12.75">
      <c r="A156" t="str">
        <f>'6. 2012 Fuel saved table'!A159</f>
        <v>TB</v>
      </c>
      <c r="B156" t="str">
        <f>'6. 2012 Fuel saved table'!B159</f>
        <v>Williamstown IndependentTB #32</v>
      </c>
      <c r="C156" s="107">
        <f>VLOOKUP(B156,'4. 2011 Fuel saved table'!$B$3:$F$123,5,FALSE)</f>
        <v>8.67363284846253</v>
      </c>
      <c r="D156" s="107">
        <f>'6. 2012 Fuel saved table'!F159</f>
        <v>7.918900032883919</v>
      </c>
    </row>
  </sheetData>
  <sheetProtection password="CDAA" sheet="1" objects="1" scenarios="1" autoFilter="0" pivotTables="0"/>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9"/>
  <sheetViews>
    <sheetView workbookViewId="0" topLeftCell="A1">
      <selection activeCell="F7" sqref="F7"/>
    </sheetView>
  </sheetViews>
  <sheetFormatPr defaultColWidth="9.140625" defaultRowHeight="12.75"/>
  <cols>
    <col min="1" max="1" width="20.8515625" style="474" bestFit="1" customWidth="1"/>
    <col min="2" max="3" width="10.28125" style="474" bestFit="1" customWidth="1"/>
    <col min="4" max="16384" width="9.140625" style="474" customWidth="1"/>
  </cols>
  <sheetData>
    <row r="1" spans="1:3" ht="13.5" thickBot="1">
      <c r="A1" s="475" t="s">
        <v>343</v>
      </c>
      <c r="B1" s="476"/>
      <c r="C1" s="477"/>
    </row>
    <row r="2" spans="1:3" ht="13.5" thickBot="1">
      <c r="A2" s="478"/>
      <c r="B2" s="479">
        <v>2011</v>
      </c>
      <c r="C2" s="480">
        <v>2012</v>
      </c>
    </row>
    <row r="3" spans="1:3" ht="12.75">
      <c r="A3" s="481" t="s">
        <v>347</v>
      </c>
      <c r="B3" s="482">
        <f>'[1]3) Master Data - Upload'!$CE$178</f>
        <v>1010541.0599999999</v>
      </c>
      <c r="C3" s="483">
        <f>'[1]3) Master Data - Upload'!$FR$178</f>
        <v>1910986.5580000002</v>
      </c>
    </row>
    <row r="4" spans="1:3" ht="12.75">
      <c r="A4" s="481" t="s">
        <v>345</v>
      </c>
      <c r="B4" s="484">
        <f>'5. 2011 Fuel saved graph'!$B$123</f>
        <v>109013.61000000006</v>
      </c>
      <c r="C4" s="485">
        <f>'6. 2012 Fuel saved table'!C160</f>
        <v>226628.51000000007</v>
      </c>
    </row>
    <row r="5" spans="1:3" ht="12.75">
      <c r="A5" s="481" t="s">
        <v>346</v>
      </c>
      <c r="B5" s="484">
        <f>'5. 2011 Fuel saved graph'!$C$123</f>
        <v>52921.690104401954</v>
      </c>
      <c r="C5" s="485">
        <f>'6. 2012 Fuel saved table'!D160</f>
        <v>79578.27614093378</v>
      </c>
    </row>
    <row r="6" spans="1:3" ht="13.5" thickBot="1">
      <c r="A6" s="486" t="s">
        <v>344</v>
      </c>
      <c r="B6" s="487">
        <f>'5. 2011 Fuel saved graph'!$D$123</f>
        <v>9.089748338345764</v>
      </c>
      <c r="C6" s="488">
        <f>'6. 2012 Fuel saved table'!F160</f>
        <v>8.349636844470954</v>
      </c>
    </row>
    <row r="8" ht="12.75">
      <c r="A8" s="474" t="s">
        <v>370</v>
      </c>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7" ht="12.75">
      <c r="A37" s="474" t="s">
        <v>371</v>
      </c>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70" ht="12.75">
      <c r="A70" s="474" t="s">
        <v>372</v>
      </c>
    </row>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4" ht="12.75">
      <c r="A114" s="474" t="s">
        <v>377</v>
      </c>
    </row>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9" spans="1:15" ht="12.75">
      <c r="A159" s="474" t="s">
        <v>378</v>
      </c>
      <c r="O159" s="474" t="s">
        <v>379</v>
      </c>
    </row>
  </sheetData>
  <sheetProtection autoFilter="0" pivotTables="0"/>
  <mergeCells count="1">
    <mergeCell ref="A1:C1"/>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L322"/>
  <sheetViews>
    <sheetView workbookViewId="0" topLeftCell="A1">
      <pane xSplit="3" ySplit="10" topLeftCell="FN115" activePane="bottomRight" state="frozen"/>
      <selection pane="topLeft" activeCell="DQ11" sqref="DQ11"/>
      <selection pane="topRight" activeCell="DQ11" sqref="DQ11"/>
      <selection pane="bottomLeft" activeCell="DQ11" sqref="DQ11"/>
      <selection pane="bottomRight" activeCell="FT115" sqref="FT115"/>
    </sheetView>
  </sheetViews>
  <sheetFormatPr defaultColWidth="8.8515625" defaultRowHeight="12.75"/>
  <cols>
    <col min="1" max="1" width="18.421875" style="0" customWidth="1"/>
    <col min="2" max="2" width="27.140625" style="0" customWidth="1"/>
    <col min="3" max="3" width="23.7109375" style="0" customWidth="1"/>
    <col min="4" max="4" width="17.00390625" style="0" customWidth="1"/>
    <col min="5" max="5" width="16.7109375" style="0" bestFit="1" customWidth="1"/>
    <col min="6" max="6" width="15.57421875" style="0" customWidth="1"/>
    <col min="7" max="7" width="13.8515625" style="0" customWidth="1"/>
    <col min="8" max="9" width="16.421875" style="0" bestFit="1" customWidth="1"/>
    <col min="10" max="10" width="12.28125" style="56" customWidth="1"/>
    <col min="11" max="11" width="15.00390625" style="0" bestFit="1" customWidth="1"/>
    <col min="12" max="12" width="16.28125" style="0" bestFit="1" customWidth="1"/>
    <col min="13" max="13" width="11.421875" style="0" bestFit="1" customWidth="1"/>
    <col min="14" max="14" width="8.28125" style="0" bestFit="1" customWidth="1"/>
    <col min="15" max="16" width="16.421875" style="0" bestFit="1" customWidth="1"/>
    <col min="17" max="17" width="18.421875" style="0" bestFit="1" customWidth="1"/>
    <col min="18" max="18" width="15.00390625" style="0" bestFit="1" customWidth="1"/>
    <col min="19" max="19" width="16.28125" style="0" bestFit="1" customWidth="1"/>
    <col min="20" max="20" width="16.140625" style="0" bestFit="1" customWidth="1"/>
    <col min="21" max="21" width="9.28125" style="0" bestFit="1" customWidth="1"/>
    <col min="22" max="23" width="16.57421875" style="0" bestFit="1" customWidth="1"/>
    <col min="24" max="24" width="18.57421875" style="0" bestFit="1" customWidth="1"/>
    <col min="25" max="25" width="15.00390625" style="0" bestFit="1" customWidth="1"/>
    <col min="26" max="26" width="16.28125" style="0" bestFit="1" customWidth="1"/>
    <col min="27" max="27" width="16.00390625" style="0" bestFit="1" customWidth="1"/>
    <col min="28" max="28" width="8.28125" style="0" bestFit="1" customWidth="1"/>
    <col min="29" max="30" width="16.421875" style="0" bestFit="1" customWidth="1"/>
    <col min="31" max="31" width="18.421875" style="0" bestFit="1" customWidth="1"/>
    <col min="32" max="32" width="15.00390625" style="0" bestFit="1" customWidth="1"/>
    <col min="33" max="33" width="16.28125" style="0" bestFit="1" customWidth="1"/>
    <col min="34" max="34" width="16.00390625" style="0" bestFit="1" customWidth="1"/>
    <col min="35" max="35" width="8.28125" style="0" bestFit="1" customWidth="1"/>
    <col min="36" max="37" width="16.421875" style="0" bestFit="1" customWidth="1"/>
    <col min="38" max="38" width="18.421875" style="0" bestFit="1" customWidth="1"/>
    <col min="39" max="39" width="15.00390625" style="0" bestFit="1" customWidth="1"/>
    <col min="40" max="40" width="17.8515625" style="0" bestFit="1" customWidth="1"/>
    <col min="41" max="41" width="16.00390625" style="0" bestFit="1" customWidth="1"/>
    <col min="42" max="42" width="8.28125" style="0" bestFit="1" customWidth="1"/>
    <col min="43" max="44" width="16.421875" style="0" bestFit="1" customWidth="1"/>
    <col min="45" max="45" width="18.421875" style="0" bestFit="1" customWidth="1"/>
    <col min="46" max="46" width="15.00390625" style="0" bestFit="1" customWidth="1"/>
    <col min="47" max="47" width="16.28125" style="0" bestFit="1" customWidth="1"/>
    <col min="48" max="48" width="16.00390625" style="0" bestFit="1" customWidth="1"/>
    <col min="49" max="49" width="8.28125" style="0" bestFit="1" customWidth="1"/>
    <col min="50" max="51" width="16.421875" style="0" bestFit="1" customWidth="1"/>
    <col min="52" max="52" width="18.421875" style="0" bestFit="1" customWidth="1"/>
    <col min="53" max="53" width="15.00390625" style="0" bestFit="1" customWidth="1"/>
    <col min="54" max="54" width="16.28125" style="0" bestFit="1" customWidth="1"/>
    <col min="55" max="55" width="16.00390625" style="0" bestFit="1" customWidth="1"/>
    <col min="56" max="56" width="8.28125" style="0" bestFit="1" customWidth="1"/>
    <col min="57" max="58" width="16.421875" style="0" bestFit="1" customWidth="1"/>
    <col min="59" max="59" width="18.421875" style="0" bestFit="1" customWidth="1"/>
    <col min="60" max="60" width="15.00390625" style="0" bestFit="1" customWidth="1"/>
    <col min="61" max="61" width="16.28125" style="0" bestFit="1" customWidth="1"/>
    <col min="62" max="62" width="16.00390625" style="0" bestFit="1" customWidth="1"/>
    <col min="63" max="63" width="8.28125" style="0" bestFit="1" customWidth="1"/>
    <col min="64" max="65" width="16.421875" style="0" bestFit="1" customWidth="1"/>
    <col min="66" max="66" width="18.421875" style="0" bestFit="1" customWidth="1"/>
    <col min="67" max="67" width="15.00390625" style="0" bestFit="1" customWidth="1"/>
    <col min="68" max="68" width="16.28125" style="0" bestFit="1" customWidth="1"/>
    <col min="69" max="69" width="16.140625" style="0" bestFit="1" customWidth="1"/>
    <col min="70" max="70" width="9.28125" style="0" bestFit="1" customWidth="1"/>
    <col min="71" max="72" width="16.57421875" style="0" bestFit="1" customWidth="1"/>
    <col min="73" max="73" width="18.57421875" style="0" bestFit="1" customWidth="1"/>
    <col min="74" max="74" width="15.00390625" style="0" bestFit="1" customWidth="1"/>
    <col min="75" max="75" width="16.28125" style="0" bestFit="1" customWidth="1"/>
    <col min="76" max="76" width="16.140625" style="0" bestFit="1" customWidth="1"/>
    <col min="77" max="77" width="9.28125" style="0" bestFit="1" customWidth="1"/>
    <col min="78" max="79" width="16.57421875" style="0" bestFit="1" customWidth="1"/>
    <col min="80" max="80" width="21.421875" style="0" customWidth="1"/>
    <col min="81" max="81" width="3.28125" style="22" customWidth="1"/>
    <col min="82" max="82" width="25.421875" style="0" customWidth="1"/>
    <col min="83" max="83" width="17.140625" style="0" customWidth="1"/>
    <col min="84" max="84" width="15.421875" style="0" customWidth="1"/>
    <col min="85" max="86" width="15.421875" style="2" customWidth="1"/>
    <col min="87" max="87" width="6.00390625" style="74" customWidth="1"/>
    <col min="88" max="88" width="15.00390625" style="0" bestFit="1" customWidth="1"/>
    <col min="89" max="89" width="16.28125" style="0" bestFit="1" customWidth="1"/>
    <col min="90" max="90" width="12.421875" style="0" bestFit="1" customWidth="1"/>
    <col min="91" max="91" width="8.28125" style="0" bestFit="1" customWidth="1"/>
    <col min="92" max="93" width="16.421875" style="0" bestFit="1" customWidth="1"/>
    <col min="94" max="94" width="18.421875" style="0" bestFit="1" customWidth="1"/>
    <col min="95" max="95" width="15.00390625" style="0" bestFit="1" customWidth="1"/>
    <col min="96" max="96" width="16.28125" style="0" bestFit="1" customWidth="1"/>
    <col min="97" max="97" width="12.421875" style="25" bestFit="1" customWidth="1"/>
    <col min="98" max="98" width="8.28125" style="25" bestFit="1" customWidth="1"/>
    <col min="99" max="100" width="16.421875" style="25" bestFit="1" customWidth="1"/>
    <col min="101" max="101" width="18.421875" style="25" bestFit="1" customWidth="1"/>
    <col min="102" max="102" width="15.00390625" style="0" bestFit="1" customWidth="1"/>
    <col min="103" max="103" width="16.28125" style="0" bestFit="1" customWidth="1"/>
    <col min="104" max="104" width="12.57421875" style="25" bestFit="1" customWidth="1"/>
    <col min="105" max="105" width="9.7109375" style="25" bestFit="1" customWidth="1"/>
    <col min="106" max="106" width="18.421875" style="25" bestFit="1" customWidth="1"/>
    <col min="107" max="107" width="16.57421875" style="25" bestFit="1" customWidth="1"/>
    <col min="108" max="108" width="18.57421875" style="25" bestFit="1" customWidth="1"/>
    <col min="109" max="109" width="15.00390625" style="2" bestFit="1" customWidth="1"/>
    <col min="110" max="110" width="16.28125" style="2" bestFit="1" customWidth="1"/>
    <col min="111" max="111" width="12.57421875" style="25" bestFit="1" customWidth="1"/>
    <col min="112" max="112" width="9.7109375" style="25" bestFit="1" customWidth="1"/>
    <col min="113" max="114" width="16.57421875" style="25" bestFit="1" customWidth="1"/>
    <col min="115" max="136" width="16.421875" style="25" customWidth="1"/>
    <col min="137" max="138" width="16.421875" style="73" customWidth="1"/>
    <col min="139" max="139" width="24.140625" style="25" customWidth="1"/>
    <col min="140" max="143" width="16.421875" style="25" customWidth="1"/>
    <col min="144" max="145" width="16.421875" style="73" customWidth="1"/>
    <col min="146" max="150" width="16.421875" style="25" customWidth="1"/>
    <col min="151" max="152" width="16.421875" style="73" customWidth="1"/>
    <col min="153" max="157" width="16.421875" style="25" customWidth="1"/>
    <col min="158" max="159" width="16.421875" style="73" customWidth="1"/>
    <col min="160" max="163" width="16.421875" style="25" customWidth="1"/>
    <col min="164" max="164" width="18.421875" style="25" customWidth="1"/>
    <col min="165" max="165" width="17.140625" style="70" bestFit="1" customWidth="1"/>
    <col min="166" max="166" width="18.140625" style="70" bestFit="1" customWidth="1"/>
    <col min="167" max="167" width="14.28125" style="70" bestFit="1" customWidth="1"/>
    <col min="168" max="168" width="10.57421875" style="70" bestFit="1" customWidth="1"/>
    <col min="169" max="169" width="18.7109375" style="70" bestFit="1" customWidth="1"/>
    <col min="170" max="170" width="18.421875" style="70" bestFit="1" customWidth="1"/>
    <col min="171" max="171" width="20.421875" style="70" bestFit="1" customWidth="1"/>
    <col min="172" max="172" width="5.00390625" style="72" customWidth="1"/>
    <col min="173" max="173" width="25.7109375" style="25" customWidth="1"/>
    <col min="174" max="174" width="21.57421875" style="25" customWidth="1"/>
    <col min="175" max="177" width="16.421875" style="25" customWidth="1"/>
    <col min="178" max="178" width="6.8515625" style="70" customWidth="1"/>
    <col min="179" max="179" width="22.140625" style="71" customWidth="1"/>
    <col min="180" max="184" width="16.421875" style="71" customWidth="1"/>
    <col min="185" max="185" width="7.7109375" style="70" customWidth="1"/>
    <col min="186" max="186" width="24.421875" style="25" customWidth="1"/>
    <col min="187" max="187" width="23.28125" style="25" customWidth="1"/>
    <col min="188" max="188" width="24.421875" style="25" customWidth="1"/>
    <col min="189" max="189" width="21.57421875" style="25" customWidth="1"/>
    <col min="190" max="190" width="38.00390625" style="25" bestFit="1" customWidth="1"/>
    <col min="191" max="191" width="38.00390625" style="25" customWidth="1"/>
    <col min="192" max="192" width="20.57421875" style="25" customWidth="1"/>
    <col min="233" max="233" width="18.421875" style="0" customWidth="1"/>
    <col min="234" max="234" width="27.140625" style="0" customWidth="1"/>
    <col min="235" max="235" width="23.7109375" style="0" customWidth="1"/>
    <col min="236" max="236" width="17.00390625" style="0" customWidth="1"/>
    <col min="237" max="237" width="16.7109375" style="0" bestFit="1" customWidth="1"/>
    <col min="238" max="238" width="15.57421875" style="0" customWidth="1"/>
    <col min="239" max="239" width="13.8515625" style="0" customWidth="1"/>
    <col min="240" max="241" width="16.421875" style="0" bestFit="1" customWidth="1"/>
    <col min="242" max="242" width="12.28125" style="0" customWidth="1"/>
    <col min="243" max="243" width="15.00390625" style="0" bestFit="1" customWidth="1"/>
    <col min="244" max="244" width="16.28125" style="0" bestFit="1" customWidth="1"/>
    <col min="245" max="245" width="11.421875" style="0" bestFit="1" customWidth="1"/>
    <col min="246" max="246" width="8.28125" style="0" bestFit="1" customWidth="1"/>
    <col min="247" max="248" width="16.421875" style="0" bestFit="1" customWidth="1"/>
    <col min="249" max="249" width="18.421875" style="0" bestFit="1" customWidth="1"/>
    <col min="250" max="250" width="15.00390625" style="0" bestFit="1" customWidth="1"/>
    <col min="251" max="251" width="16.28125" style="0" bestFit="1" customWidth="1"/>
    <col min="252" max="252" width="16.140625" style="0" bestFit="1" customWidth="1"/>
    <col min="253" max="253" width="9.28125" style="0" bestFit="1" customWidth="1"/>
    <col min="254" max="255" width="16.57421875" style="0" bestFit="1" customWidth="1"/>
    <col min="256" max="256" width="18.57421875" style="0" bestFit="1" customWidth="1"/>
    <col min="257" max="257" width="15.00390625" style="0" bestFit="1" customWidth="1"/>
    <col min="258" max="258" width="16.28125" style="0" bestFit="1" customWidth="1"/>
    <col min="259" max="259" width="16.00390625" style="0" bestFit="1" customWidth="1"/>
    <col min="260" max="260" width="8.28125" style="0" bestFit="1" customWidth="1"/>
    <col min="261" max="262" width="16.421875" style="0" bestFit="1" customWidth="1"/>
    <col min="263" max="263" width="18.421875" style="0" bestFit="1" customWidth="1"/>
    <col min="264" max="264" width="15.00390625" style="0" bestFit="1" customWidth="1"/>
    <col min="265" max="265" width="16.28125" style="0" bestFit="1" customWidth="1"/>
    <col min="266" max="266" width="16.00390625" style="0" bestFit="1" customWidth="1"/>
    <col min="267" max="267" width="8.28125" style="0" bestFit="1" customWidth="1"/>
    <col min="268" max="269" width="16.421875" style="0" bestFit="1" customWidth="1"/>
    <col min="270" max="270" width="18.421875" style="0" bestFit="1" customWidth="1"/>
    <col min="271" max="271" width="15.00390625" style="0" bestFit="1" customWidth="1"/>
    <col min="272" max="272" width="17.8515625" style="0" bestFit="1" customWidth="1"/>
    <col min="273" max="273" width="16.00390625" style="0" bestFit="1" customWidth="1"/>
    <col min="274" max="274" width="8.28125" style="0" bestFit="1" customWidth="1"/>
    <col min="275" max="276" width="16.421875" style="0" bestFit="1" customWidth="1"/>
    <col min="277" max="277" width="18.421875" style="0" bestFit="1" customWidth="1"/>
    <col min="278" max="278" width="15.00390625" style="0" bestFit="1" customWidth="1"/>
    <col min="279" max="279" width="16.28125" style="0" bestFit="1" customWidth="1"/>
    <col min="280" max="280" width="16.00390625" style="0" bestFit="1" customWidth="1"/>
    <col min="281" max="281" width="8.28125" style="0" bestFit="1" customWidth="1"/>
    <col min="282" max="283" width="16.421875" style="0" bestFit="1" customWidth="1"/>
    <col min="284" max="284" width="18.421875" style="0" bestFit="1" customWidth="1"/>
    <col min="285" max="285" width="15.00390625" style="0" bestFit="1" customWidth="1"/>
    <col min="286" max="286" width="16.28125" style="0" bestFit="1" customWidth="1"/>
    <col min="287" max="287" width="16.00390625" style="0" bestFit="1" customWidth="1"/>
    <col min="288" max="288" width="8.28125" style="0" bestFit="1" customWidth="1"/>
    <col min="289" max="290" width="16.421875" style="0" bestFit="1" customWidth="1"/>
    <col min="291" max="291" width="18.421875" style="0" bestFit="1" customWidth="1"/>
    <col min="292" max="292" width="15.00390625" style="0" bestFit="1" customWidth="1"/>
    <col min="293" max="293" width="16.28125" style="0" bestFit="1" customWidth="1"/>
    <col min="294" max="294" width="16.00390625" style="0" bestFit="1" customWidth="1"/>
    <col min="295" max="295" width="8.28125" style="0" bestFit="1" customWidth="1"/>
    <col min="296" max="297" width="16.421875" style="0" bestFit="1" customWidth="1"/>
    <col min="298" max="298" width="18.421875" style="0" bestFit="1" customWidth="1"/>
    <col min="299" max="299" width="15.00390625" style="0" bestFit="1" customWidth="1"/>
    <col min="300" max="300" width="16.28125" style="0" bestFit="1" customWidth="1"/>
    <col min="301" max="301" width="16.140625" style="0" bestFit="1" customWidth="1"/>
    <col min="302" max="302" width="9.28125" style="0" bestFit="1" customWidth="1"/>
    <col min="303" max="304" width="16.57421875" style="0" bestFit="1" customWidth="1"/>
    <col min="305" max="305" width="18.57421875" style="0" bestFit="1" customWidth="1"/>
    <col min="306" max="306" width="15.00390625" style="0" bestFit="1" customWidth="1"/>
    <col min="307" max="307" width="16.28125" style="0" bestFit="1" customWidth="1"/>
    <col min="308" max="308" width="16.140625" style="0" bestFit="1" customWidth="1"/>
    <col min="309" max="309" width="9.28125" style="0" bestFit="1" customWidth="1"/>
    <col min="310" max="311" width="16.57421875" style="0" bestFit="1" customWidth="1"/>
    <col min="312" max="312" width="21.421875" style="0" customWidth="1"/>
    <col min="313" max="313" width="3.28125" style="0" customWidth="1"/>
    <col min="314" max="314" width="25.421875" style="0" customWidth="1"/>
    <col min="315" max="315" width="17.140625" style="0" customWidth="1"/>
    <col min="316" max="318" width="15.421875" style="0" customWidth="1"/>
    <col min="319" max="319" width="6.00390625" style="0" customWidth="1"/>
    <col min="320" max="320" width="15.00390625" style="0" bestFit="1" customWidth="1"/>
    <col min="321" max="321" width="16.28125" style="0" bestFit="1" customWidth="1"/>
    <col min="322" max="322" width="12.421875" style="0" bestFit="1" customWidth="1"/>
    <col min="323" max="323" width="8.28125" style="0" bestFit="1" customWidth="1"/>
    <col min="324" max="325" width="16.421875" style="0" bestFit="1" customWidth="1"/>
    <col min="326" max="326" width="18.421875" style="0" bestFit="1" customWidth="1"/>
    <col min="327" max="327" width="15.00390625" style="0" bestFit="1" customWidth="1"/>
    <col min="328" max="328" width="16.28125" style="0" bestFit="1" customWidth="1"/>
    <col min="329" max="329" width="12.421875" style="0" bestFit="1" customWidth="1"/>
    <col min="330" max="330" width="8.28125" style="0" bestFit="1" customWidth="1"/>
    <col min="331" max="332" width="16.421875" style="0" bestFit="1" customWidth="1"/>
    <col min="333" max="333" width="18.421875" style="0" bestFit="1" customWidth="1"/>
    <col min="334" max="334" width="15.00390625" style="0" bestFit="1" customWidth="1"/>
    <col min="335" max="335" width="16.28125" style="0" bestFit="1" customWidth="1"/>
    <col min="336" max="336" width="12.57421875" style="0" bestFit="1" customWidth="1"/>
    <col min="337" max="337" width="9.7109375" style="0" bestFit="1" customWidth="1"/>
    <col min="338" max="338" width="18.421875" style="0" bestFit="1" customWidth="1"/>
    <col min="339" max="339" width="16.57421875" style="0" bestFit="1" customWidth="1"/>
    <col min="340" max="340" width="18.57421875" style="0" bestFit="1" customWidth="1"/>
    <col min="341" max="341" width="15.00390625" style="0" bestFit="1" customWidth="1"/>
    <col min="342" max="342" width="16.28125" style="0" bestFit="1" customWidth="1"/>
    <col min="343" max="343" width="12.57421875" style="0" bestFit="1" customWidth="1"/>
    <col min="344" max="344" width="9.7109375" style="0" bestFit="1" customWidth="1"/>
    <col min="345" max="346" width="16.57421875" style="0" bestFit="1" customWidth="1"/>
    <col min="347" max="370" width="16.421875" style="0" customWidth="1"/>
    <col min="371" max="371" width="24.140625" style="0" customWidth="1"/>
    <col min="372" max="395" width="16.421875" style="0" customWidth="1"/>
    <col min="396" max="396" width="18.421875" style="0" customWidth="1"/>
    <col min="397" max="397" width="17.140625" style="0" bestFit="1" customWidth="1"/>
    <col min="398" max="398" width="18.140625" style="0" bestFit="1" customWidth="1"/>
    <col min="399" max="399" width="14.28125" style="0" bestFit="1" customWidth="1"/>
    <col min="400" max="400" width="10.57421875" style="0" bestFit="1" customWidth="1"/>
    <col min="401" max="401" width="18.7109375" style="0" bestFit="1" customWidth="1"/>
    <col min="402" max="402" width="18.421875" style="0" bestFit="1" customWidth="1"/>
    <col min="403" max="403" width="20.421875" style="0" bestFit="1" customWidth="1"/>
    <col min="404" max="404" width="5.00390625" style="0" customWidth="1"/>
    <col min="405" max="405" width="25.7109375" style="0" customWidth="1"/>
    <col min="406" max="406" width="21.57421875" style="0" customWidth="1"/>
    <col min="407" max="409" width="16.421875" style="0" customWidth="1"/>
    <col min="410" max="410" width="6.8515625" style="0" customWidth="1"/>
    <col min="411" max="411" width="22.140625" style="0" customWidth="1"/>
    <col min="412" max="416" width="16.421875" style="0" customWidth="1"/>
    <col min="417" max="417" width="7.7109375" style="0" customWidth="1"/>
    <col min="418" max="418" width="24.421875" style="0" customWidth="1"/>
    <col min="419" max="419" width="23.28125" style="0" customWidth="1"/>
    <col min="420" max="420" width="24.421875" style="0" customWidth="1"/>
    <col min="421" max="421" width="21.57421875" style="0" customWidth="1"/>
    <col min="422" max="422" width="38.00390625" style="0" bestFit="1" customWidth="1"/>
    <col min="423" max="423" width="38.00390625" style="0" customWidth="1"/>
    <col min="424" max="424" width="20.57421875" style="0" customWidth="1"/>
    <col min="425" max="425" width="15.421875" style="0" customWidth="1"/>
    <col min="426" max="426" width="29.00390625" style="0" customWidth="1"/>
    <col min="427" max="427" width="9.140625" style="0" customWidth="1"/>
    <col min="428" max="428" width="10.28125" style="0" customWidth="1"/>
    <col min="429" max="429" width="10.8515625" style="0" customWidth="1"/>
    <col min="430" max="430" width="10.7109375" style="0" customWidth="1"/>
    <col min="431" max="431" width="9.7109375" style="0" customWidth="1"/>
    <col min="432" max="432" width="11.00390625" style="0" bestFit="1" customWidth="1"/>
    <col min="433" max="433" width="14.421875" style="0" customWidth="1"/>
    <col min="434" max="434" width="10.8515625" style="0" customWidth="1"/>
    <col min="435" max="435" width="12.7109375" style="0" customWidth="1"/>
    <col min="436" max="436" width="9.57421875" style="0" customWidth="1"/>
    <col min="441" max="441" width="23.00390625" style="0" bestFit="1" customWidth="1"/>
    <col min="442" max="442" width="25.140625" style="0" bestFit="1" customWidth="1"/>
    <col min="443" max="443" width="25.140625" style="0" customWidth="1"/>
    <col min="444" max="444" width="27.421875" style="0" customWidth="1"/>
    <col min="445" max="445" width="21.57421875" style="0" customWidth="1"/>
    <col min="446" max="446" width="31.57421875" style="0" bestFit="1" customWidth="1"/>
    <col min="447" max="447" width="31.57421875" style="0" customWidth="1"/>
    <col min="448" max="448" width="30.421875" style="0" customWidth="1"/>
    <col min="489" max="489" width="18.421875" style="0" customWidth="1"/>
    <col min="490" max="490" width="27.140625" style="0" customWidth="1"/>
    <col min="491" max="491" width="23.7109375" style="0" customWidth="1"/>
    <col min="492" max="492" width="17.00390625" style="0" customWidth="1"/>
    <col min="493" max="493" width="16.7109375" style="0" bestFit="1" customWidth="1"/>
    <col min="494" max="494" width="15.57421875" style="0" customWidth="1"/>
    <col min="495" max="495" width="13.8515625" style="0" customWidth="1"/>
    <col min="496" max="497" width="16.421875" style="0" bestFit="1" customWidth="1"/>
    <col min="498" max="498" width="12.28125" style="0" customWidth="1"/>
    <col min="499" max="499" width="15.00390625" style="0" bestFit="1" customWidth="1"/>
    <col min="500" max="500" width="16.28125" style="0" bestFit="1" customWidth="1"/>
    <col min="501" max="501" width="11.421875" style="0" bestFit="1" customWidth="1"/>
    <col min="502" max="502" width="8.28125" style="0" bestFit="1" customWidth="1"/>
    <col min="503" max="504" width="16.421875" style="0" bestFit="1" customWidth="1"/>
    <col min="505" max="505" width="18.421875" style="0" bestFit="1" customWidth="1"/>
    <col min="506" max="506" width="15.00390625" style="0" bestFit="1" customWidth="1"/>
    <col min="507" max="507" width="16.28125" style="0" bestFit="1" customWidth="1"/>
    <col min="508" max="508" width="16.140625" style="0" bestFit="1" customWidth="1"/>
    <col min="509" max="509" width="9.28125" style="0" bestFit="1" customWidth="1"/>
    <col min="510" max="511" width="16.57421875" style="0" bestFit="1" customWidth="1"/>
    <col min="512" max="512" width="18.57421875" style="0" bestFit="1" customWidth="1"/>
    <col min="513" max="513" width="15.00390625" style="0" bestFit="1" customWidth="1"/>
    <col min="514" max="514" width="16.28125" style="0" bestFit="1" customWidth="1"/>
    <col min="515" max="515" width="16.00390625" style="0" bestFit="1" customWidth="1"/>
    <col min="516" max="516" width="8.28125" style="0" bestFit="1" customWidth="1"/>
    <col min="517" max="518" width="16.421875" style="0" bestFit="1" customWidth="1"/>
    <col min="519" max="519" width="18.421875" style="0" bestFit="1" customWidth="1"/>
    <col min="520" max="520" width="15.00390625" style="0" bestFit="1" customWidth="1"/>
    <col min="521" max="521" width="16.28125" style="0" bestFit="1" customWidth="1"/>
    <col min="522" max="522" width="16.00390625" style="0" bestFit="1" customWidth="1"/>
    <col min="523" max="523" width="8.28125" style="0" bestFit="1" customWidth="1"/>
    <col min="524" max="525" width="16.421875" style="0" bestFit="1" customWidth="1"/>
    <col min="526" max="526" width="18.421875" style="0" bestFit="1" customWidth="1"/>
    <col min="527" max="527" width="15.00390625" style="0" bestFit="1" customWidth="1"/>
    <col min="528" max="528" width="17.8515625" style="0" bestFit="1" customWidth="1"/>
    <col min="529" max="529" width="16.00390625" style="0" bestFit="1" customWidth="1"/>
    <col min="530" max="530" width="8.28125" style="0" bestFit="1" customWidth="1"/>
    <col min="531" max="532" width="16.421875" style="0" bestFit="1" customWidth="1"/>
    <col min="533" max="533" width="18.421875" style="0" bestFit="1" customWidth="1"/>
    <col min="534" max="534" width="15.00390625" style="0" bestFit="1" customWidth="1"/>
    <col min="535" max="535" width="16.28125" style="0" bestFit="1" customWidth="1"/>
    <col min="536" max="536" width="16.00390625" style="0" bestFit="1" customWidth="1"/>
    <col min="537" max="537" width="8.28125" style="0" bestFit="1" customWidth="1"/>
    <col min="538" max="539" width="16.421875" style="0" bestFit="1" customWidth="1"/>
    <col min="540" max="540" width="18.421875" style="0" bestFit="1" customWidth="1"/>
    <col min="541" max="541" width="15.00390625" style="0" bestFit="1" customWidth="1"/>
    <col min="542" max="542" width="16.28125" style="0" bestFit="1" customWidth="1"/>
    <col min="543" max="543" width="16.00390625" style="0" bestFit="1" customWidth="1"/>
    <col min="544" max="544" width="8.28125" style="0" bestFit="1" customWidth="1"/>
    <col min="545" max="546" width="16.421875" style="0" bestFit="1" customWidth="1"/>
    <col min="547" max="547" width="18.421875" style="0" bestFit="1" customWidth="1"/>
    <col min="548" max="548" width="15.00390625" style="0" bestFit="1" customWidth="1"/>
    <col min="549" max="549" width="16.28125" style="0" bestFit="1" customWidth="1"/>
    <col min="550" max="550" width="16.00390625" style="0" bestFit="1" customWidth="1"/>
    <col min="551" max="551" width="8.28125" style="0" bestFit="1" customWidth="1"/>
    <col min="552" max="553" width="16.421875" style="0" bestFit="1" customWidth="1"/>
    <col min="554" max="554" width="18.421875" style="0" bestFit="1" customWidth="1"/>
    <col min="555" max="555" width="15.00390625" style="0" bestFit="1" customWidth="1"/>
    <col min="556" max="556" width="16.28125" style="0" bestFit="1" customWidth="1"/>
    <col min="557" max="557" width="16.140625" style="0" bestFit="1" customWidth="1"/>
    <col min="558" max="558" width="9.28125" style="0" bestFit="1" customWidth="1"/>
    <col min="559" max="560" width="16.57421875" style="0" bestFit="1" customWidth="1"/>
    <col min="561" max="561" width="18.57421875" style="0" bestFit="1" customWidth="1"/>
    <col min="562" max="562" width="15.00390625" style="0" bestFit="1" customWidth="1"/>
    <col min="563" max="563" width="16.28125" style="0" bestFit="1" customWidth="1"/>
    <col min="564" max="564" width="16.140625" style="0" bestFit="1" customWidth="1"/>
    <col min="565" max="565" width="9.28125" style="0" bestFit="1" customWidth="1"/>
    <col min="566" max="567" width="16.57421875" style="0" bestFit="1" customWidth="1"/>
    <col min="568" max="568" width="21.421875" style="0" customWidth="1"/>
    <col min="569" max="569" width="3.28125" style="0" customWidth="1"/>
    <col min="570" max="570" width="25.421875" style="0" customWidth="1"/>
    <col min="571" max="571" width="17.140625" style="0" customWidth="1"/>
    <col min="572" max="574" width="15.421875" style="0" customWidth="1"/>
    <col min="575" max="575" width="6.00390625" style="0" customWidth="1"/>
    <col min="576" max="576" width="15.00390625" style="0" bestFit="1" customWidth="1"/>
    <col min="577" max="577" width="16.28125" style="0" bestFit="1" customWidth="1"/>
    <col min="578" max="578" width="12.421875" style="0" bestFit="1" customWidth="1"/>
    <col min="579" max="579" width="8.28125" style="0" bestFit="1" customWidth="1"/>
    <col min="580" max="581" width="16.421875" style="0" bestFit="1" customWidth="1"/>
    <col min="582" max="582" width="18.421875" style="0" bestFit="1" customWidth="1"/>
    <col min="583" max="583" width="15.00390625" style="0" bestFit="1" customWidth="1"/>
    <col min="584" max="584" width="16.28125" style="0" bestFit="1" customWidth="1"/>
    <col min="585" max="585" width="12.421875" style="0" bestFit="1" customWidth="1"/>
    <col min="586" max="586" width="8.28125" style="0" bestFit="1" customWidth="1"/>
    <col min="587" max="588" width="16.421875" style="0" bestFit="1" customWidth="1"/>
    <col min="589" max="589" width="18.421875" style="0" bestFit="1" customWidth="1"/>
    <col min="590" max="590" width="15.00390625" style="0" bestFit="1" customWidth="1"/>
    <col min="591" max="591" width="16.28125" style="0" bestFit="1" customWidth="1"/>
    <col min="592" max="592" width="12.57421875" style="0" bestFit="1" customWidth="1"/>
    <col min="593" max="593" width="9.7109375" style="0" bestFit="1" customWidth="1"/>
    <col min="594" max="594" width="18.421875" style="0" bestFit="1" customWidth="1"/>
    <col min="595" max="595" width="16.57421875" style="0" bestFit="1" customWidth="1"/>
    <col min="596" max="596" width="18.57421875" style="0" bestFit="1" customWidth="1"/>
    <col min="597" max="597" width="15.00390625" style="0" bestFit="1" customWidth="1"/>
    <col min="598" max="598" width="16.28125" style="0" bestFit="1" customWidth="1"/>
    <col min="599" max="599" width="12.57421875" style="0" bestFit="1" customWidth="1"/>
    <col min="600" max="600" width="9.7109375" style="0" bestFit="1" customWidth="1"/>
    <col min="601" max="602" width="16.57421875" style="0" bestFit="1" customWidth="1"/>
    <col min="603" max="626" width="16.421875" style="0" customWidth="1"/>
    <col min="627" max="627" width="24.140625" style="0" customWidth="1"/>
    <col min="628" max="651" width="16.421875" style="0" customWidth="1"/>
    <col min="652" max="652" width="18.421875" style="0" customWidth="1"/>
    <col min="653" max="653" width="17.140625" style="0" bestFit="1" customWidth="1"/>
    <col min="654" max="654" width="18.140625" style="0" bestFit="1" customWidth="1"/>
    <col min="655" max="655" width="14.28125" style="0" bestFit="1" customWidth="1"/>
    <col min="656" max="656" width="10.57421875" style="0" bestFit="1" customWidth="1"/>
    <col min="657" max="657" width="18.7109375" style="0" bestFit="1" customWidth="1"/>
    <col min="658" max="658" width="18.421875" style="0" bestFit="1" customWidth="1"/>
    <col min="659" max="659" width="20.421875" style="0" bestFit="1" customWidth="1"/>
    <col min="660" max="660" width="5.00390625" style="0" customWidth="1"/>
    <col min="661" max="661" width="25.7109375" style="0" customWidth="1"/>
    <col min="662" max="662" width="21.57421875" style="0" customWidth="1"/>
    <col min="663" max="665" width="16.421875" style="0" customWidth="1"/>
    <col min="666" max="666" width="6.8515625" style="0" customWidth="1"/>
    <col min="667" max="667" width="22.140625" style="0" customWidth="1"/>
    <col min="668" max="672" width="16.421875" style="0" customWidth="1"/>
    <col min="673" max="673" width="7.7109375" style="0" customWidth="1"/>
    <col min="674" max="674" width="24.421875" style="0" customWidth="1"/>
    <col min="675" max="675" width="23.28125" style="0" customWidth="1"/>
    <col min="676" max="676" width="24.421875" style="0" customWidth="1"/>
    <col min="677" max="677" width="21.57421875" style="0" customWidth="1"/>
    <col min="678" max="678" width="38.00390625" style="0" bestFit="1" customWidth="1"/>
    <col min="679" max="679" width="38.00390625" style="0" customWidth="1"/>
    <col min="680" max="680" width="20.57421875" style="0" customWidth="1"/>
    <col min="681" max="681" width="15.421875" style="0" customWidth="1"/>
    <col min="682" max="682" width="29.00390625" style="0" customWidth="1"/>
    <col min="683" max="683" width="9.140625" style="0" customWidth="1"/>
    <col min="684" max="684" width="10.28125" style="0" customWidth="1"/>
    <col min="685" max="685" width="10.8515625" style="0" customWidth="1"/>
    <col min="686" max="686" width="10.7109375" style="0" customWidth="1"/>
    <col min="687" max="687" width="9.7109375" style="0" customWidth="1"/>
    <col min="688" max="688" width="11.00390625" style="0" bestFit="1" customWidth="1"/>
    <col min="689" max="689" width="14.421875" style="0" customWidth="1"/>
    <col min="690" max="690" width="10.8515625" style="0" customWidth="1"/>
    <col min="691" max="691" width="12.7109375" style="0" customWidth="1"/>
    <col min="692" max="692" width="9.57421875" style="0" customWidth="1"/>
    <col min="697" max="697" width="23.00390625" style="0" bestFit="1" customWidth="1"/>
    <col min="698" max="698" width="25.140625" style="0" bestFit="1" customWidth="1"/>
    <col min="699" max="699" width="25.140625" style="0" customWidth="1"/>
    <col min="700" max="700" width="27.421875" style="0" customWidth="1"/>
    <col min="701" max="701" width="21.57421875" style="0" customWidth="1"/>
    <col min="702" max="702" width="31.57421875" style="0" bestFit="1" customWidth="1"/>
    <col min="703" max="703" width="31.57421875" style="0" customWidth="1"/>
    <col min="704" max="704" width="30.421875" style="0" customWidth="1"/>
    <col min="745" max="745" width="18.421875" style="0" customWidth="1"/>
    <col min="746" max="746" width="27.140625" style="0" customWidth="1"/>
    <col min="747" max="747" width="23.7109375" style="0" customWidth="1"/>
    <col min="748" max="748" width="17.00390625" style="0" customWidth="1"/>
    <col min="749" max="749" width="16.7109375" style="0" bestFit="1" customWidth="1"/>
    <col min="750" max="750" width="15.57421875" style="0" customWidth="1"/>
    <col min="751" max="751" width="13.8515625" style="0" customWidth="1"/>
    <col min="752" max="753" width="16.421875" style="0" bestFit="1" customWidth="1"/>
    <col min="754" max="754" width="12.28125" style="0" customWidth="1"/>
    <col min="755" max="755" width="15.00390625" style="0" bestFit="1" customWidth="1"/>
    <col min="756" max="756" width="16.28125" style="0" bestFit="1" customWidth="1"/>
    <col min="757" max="757" width="11.421875" style="0" bestFit="1" customWidth="1"/>
    <col min="758" max="758" width="8.28125" style="0" bestFit="1" customWidth="1"/>
    <col min="759" max="760" width="16.421875" style="0" bestFit="1" customWidth="1"/>
    <col min="761" max="761" width="18.421875" style="0" bestFit="1" customWidth="1"/>
    <col min="762" max="762" width="15.00390625" style="0" bestFit="1" customWidth="1"/>
    <col min="763" max="763" width="16.28125" style="0" bestFit="1" customWidth="1"/>
    <col min="764" max="764" width="16.140625" style="0" bestFit="1" customWidth="1"/>
    <col min="765" max="765" width="9.28125" style="0" bestFit="1" customWidth="1"/>
    <col min="766" max="767" width="16.57421875" style="0" bestFit="1" customWidth="1"/>
    <col min="768" max="768" width="18.57421875" style="0" bestFit="1" customWidth="1"/>
    <col min="769" max="769" width="15.00390625" style="0" bestFit="1" customWidth="1"/>
    <col min="770" max="770" width="16.28125" style="0" bestFit="1" customWidth="1"/>
    <col min="771" max="771" width="16.00390625" style="0" bestFit="1" customWidth="1"/>
    <col min="772" max="772" width="8.28125" style="0" bestFit="1" customWidth="1"/>
    <col min="773" max="774" width="16.421875" style="0" bestFit="1" customWidth="1"/>
    <col min="775" max="775" width="18.421875" style="0" bestFit="1" customWidth="1"/>
    <col min="776" max="776" width="15.00390625" style="0" bestFit="1" customWidth="1"/>
    <col min="777" max="777" width="16.28125" style="0" bestFit="1" customWidth="1"/>
    <col min="778" max="778" width="16.00390625" style="0" bestFit="1" customWidth="1"/>
    <col min="779" max="779" width="8.28125" style="0" bestFit="1" customWidth="1"/>
    <col min="780" max="781" width="16.421875" style="0" bestFit="1" customWidth="1"/>
    <col min="782" max="782" width="18.421875" style="0" bestFit="1" customWidth="1"/>
    <col min="783" max="783" width="15.00390625" style="0" bestFit="1" customWidth="1"/>
    <col min="784" max="784" width="17.8515625" style="0" bestFit="1" customWidth="1"/>
    <col min="785" max="785" width="16.00390625" style="0" bestFit="1" customWidth="1"/>
    <col min="786" max="786" width="8.28125" style="0" bestFit="1" customWidth="1"/>
    <col min="787" max="788" width="16.421875" style="0" bestFit="1" customWidth="1"/>
    <col min="789" max="789" width="18.421875" style="0" bestFit="1" customWidth="1"/>
    <col min="790" max="790" width="15.00390625" style="0" bestFit="1" customWidth="1"/>
    <col min="791" max="791" width="16.28125" style="0" bestFit="1" customWidth="1"/>
    <col min="792" max="792" width="16.00390625" style="0" bestFit="1" customWidth="1"/>
    <col min="793" max="793" width="8.28125" style="0" bestFit="1" customWidth="1"/>
    <col min="794" max="795" width="16.421875" style="0" bestFit="1" customWidth="1"/>
    <col min="796" max="796" width="18.421875" style="0" bestFit="1" customWidth="1"/>
    <col min="797" max="797" width="15.00390625" style="0" bestFit="1" customWidth="1"/>
    <col min="798" max="798" width="16.28125" style="0" bestFit="1" customWidth="1"/>
    <col min="799" max="799" width="16.00390625" style="0" bestFit="1" customWidth="1"/>
    <col min="800" max="800" width="8.28125" style="0" bestFit="1" customWidth="1"/>
    <col min="801" max="802" width="16.421875" style="0" bestFit="1" customWidth="1"/>
    <col min="803" max="803" width="18.421875" style="0" bestFit="1" customWidth="1"/>
    <col min="804" max="804" width="15.00390625" style="0" bestFit="1" customWidth="1"/>
    <col min="805" max="805" width="16.28125" style="0" bestFit="1" customWidth="1"/>
    <col min="806" max="806" width="16.00390625" style="0" bestFit="1" customWidth="1"/>
    <col min="807" max="807" width="8.28125" style="0" bestFit="1" customWidth="1"/>
    <col min="808" max="809" width="16.421875" style="0" bestFit="1" customWidth="1"/>
    <col min="810" max="810" width="18.421875" style="0" bestFit="1" customWidth="1"/>
    <col min="811" max="811" width="15.00390625" style="0" bestFit="1" customWidth="1"/>
    <col min="812" max="812" width="16.28125" style="0" bestFit="1" customWidth="1"/>
    <col min="813" max="813" width="16.140625" style="0" bestFit="1" customWidth="1"/>
    <col min="814" max="814" width="9.28125" style="0" bestFit="1" customWidth="1"/>
    <col min="815" max="816" width="16.57421875" style="0" bestFit="1" customWidth="1"/>
    <col min="817" max="817" width="18.57421875" style="0" bestFit="1" customWidth="1"/>
    <col min="818" max="818" width="15.00390625" style="0" bestFit="1" customWidth="1"/>
    <col min="819" max="819" width="16.28125" style="0" bestFit="1" customWidth="1"/>
    <col min="820" max="820" width="16.140625" style="0" bestFit="1" customWidth="1"/>
    <col min="821" max="821" width="9.28125" style="0" bestFit="1" customWidth="1"/>
    <col min="822" max="823" width="16.57421875" style="0" bestFit="1" customWidth="1"/>
    <col min="824" max="824" width="21.421875" style="0" customWidth="1"/>
    <col min="825" max="825" width="3.28125" style="0" customWidth="1"/>
    <col min="826" max="826" width="25.421875" style="0" customWidth="1"/>
    <col min="827" max="827" width="17.140625" style="0" customWidth="1"/>
    <col min="828" max="830" width="15.421875" style="0" customWidth="1"/>
    <col min="831" max="831" width="6.00390625" style="0" customWidth="1"/>
    <col min="832" max="832" width="15.00390625" style="0" bestFit="1" customWidth="1"/>
    <col min="833" max="833" width="16.28125" style="0" bestFit="1" customWidth="1"/>
    <col min="834" max="834" width="12.421875" style="0" bestFit="1" customWidth="1"/>
    <col min="835" max="835" width="8.28125" style="0" bestFit="1" customWidth="1"/>
    <col min="836" max="837" width="16.421875" style="0" bestFit="1" customWidth="1"/>
    <col min="838" max="838" width="18.421875" style="0" bestFit="1" customWidth="1"/>
    <col min="839" max="839" width="15.00390625" style="0" bestFit="1" customWidth="1"/>
    <col min="840" max="840" width="16.28125" style="0" bestFit="1" customWidth="1"/>
    <col min="841" max="841" width="12.421875" style="0" bestFit="1" customWidth="1"/>
    <col min="842" max="842" width="8.28125" style="0" bestFit="1" customWidth="1"/>
    <col min="843" max="844" width="16.421875" style="0" bestFit="1" customWidth="1"/>
    <col min="845" max="845" width="18.421875" style="0" bestFit="1" customWidth="1"/>
    <col min="846" max="846" width="15.00390625" style="0" bestFit="1" customWidth="1"/>
    <col min="847" max="847" width="16.28125" style="0" bestFit="1" customWidth="1"/>
    <col min="848" max="848" width="12.57421875" style="0" bestFit="1" customWidth="1"/>
    <col min="849" max="849" width="9.7109375" style="0" bestFit="1" customWidth="1"/>
    <col min="850" max="850" width="18.421875" style="0" bestFit="1" customWidth="1"/>
    <col min="851" max="851" width="16.57421875" style="0" bestFit="1" customWidth="1"/>
    <col min="852" max="852" width="18.57421875" style="0" bestFit="1" customWidth="1"/>
    <col min="853" max="853" width="15.00390625" style="0" bestFit="1" customWidth="1"/>
    <col min="854" max="854" width="16.28125" style="0" bestFit="1" customWidth="1"/>
    <col min="855" max="855" width="12.57421875" style="0" bestFit="1" customWidth="1"/>
    <col min="856" max="856" width="9.7109375" style="0" bestFit="1" customWidth="1"/>
    <col min="857" max="858" width="16.57421875" style="0" bestFit="1" customWidth="1"/>
    <col min="859" max="882" width="16.421875" style="0" customWidth="1"/>
    <col min="883" max="883" width="24.140625" style="0" customWidth="1"/>
    <col min="884" max="907" width="16.421875" style="0" customWidth="1"/>
    <col min="908" max="908" width="18.421875" style="0" customWidth="1"/>
    <col min="909" max="909" width="17.140625" style="0" bestFit="1" customWidth="1"/>
    <col min="910" max="910" width="18.140625" style="0" bestFit="1" customWidth="1"/>
    <col min="911" max="911" width="14.28125" style="0" bestFit="1" customWidth="1"/>
    <col min="912" max="912" width="10.57421875" style="0" bestFit="1" customWidth="1"/>
    <col min="913" max="913" width="18.7109375" style="0" bestFit="1" customWidth="1"/>
    <col min="914" max="914" width="18.421875" style="0" bestFit="1" customWidth="1"/>
    <col min="915" max="915" width="20.421875" style="0" bestFit="1" customWidth="1"/>
    <col min="916" max="916" width="5.00390625" style="0" customWidth="1"/>
    <col min="917" max="917" width="25.7109375" style="0" customWidth="1"/>
    <col min="918" max="918" width="21.57421875" style="0" customWidth="1"/>
    <col min="919" max="921" width="16.421875" style="0" customWidth="1"/>
    <col min="922" max="922" width="6.8515625" style="0" customWidth="1"/>
    <col min="923" max="923" width="22.140625" style="0" customWidth="1"/>
    <col min="924" max="928" width="16.421875" style="0" customWidth="1"/>
    <col min="929" max="929" width="7.7109375" style="0" customWidth="1"/>
    <col min="930" max="930" width="24.421875" style="0" customWidth="1"/>
    <col min="931" max="931" width="23.28125" style="0" customWidth="1"/>
    <col min="932" max="932" width="24.421875" style="0" customWidth="1"/>
    <col min="933" max="933" width="21.57421875" style="0" customWidth="1"/>
    <col min="934" max="934" width="38.00390625" style="0" bestFit="1" customWidth="1"/>
    <col min="935" max="935" width="38.00390625" style="0" customWidth="1"/>
    <col min="936" max="936" width="20.57421875" style="0" customWidth="1"/>
    <col min="937" max="937" width="15.421875" style="0" customWidth="1"/>
    <col min="938" max="938" width="29.00390625" style="0" customWidth="1"/>
    <col min="939" max="939" width="9.140625" style="0" customWidth="1"/>
    <col min="940" max="940" width="10.28125" style="0" customWidth="1"/>
    <col min="941" max="941" width="10.8515625" style="0" customWidth="1"/>
    <col min="942" max="942" width="10.7109375" style="0" customWidth="1"/>
    <col min="943" max="943" width="9.7109375" style="0" customWidth="1"/>
    <col min="944" max="944" width="11.00390625" style="0" bestFit="1" customWidth="1"/>
    <col min="945" max="945" width="14.421875" style="0" customWidth="1"/>
    <col min="946" max="946" width="10.8515625" style="0" customWidth="1"/>
    <col min="947" max="947" width="12.7109375" style="0" customWidth="1"/>
    <col min="948" max="948" width="9.57421875" style="0" customWidth="1"/>
    <col min="953" max="953" width="23.00390625" style="0" bestFit="1" customWidth="1"/>
    <col min="954" max="954" width="25.140625" style="0" bestFit="1" customWidth="1"/>
    <col min="955" max="955" width="25.140625" style="0" customWidth="1"/>
    <col min="956" max="956" width="27.421875" style="0" customWidth="1"/>
    <col min="957" max="957" width="21.57421875" style="0" customWidth="1"/>
    <col min="958" max="958" width="31.57421875" style="0" bestFit="1" customWidth="1"/>
    <col min="959" max="959" width="31.57421875" style="0" customWidth="1"/>
    <col min="960" max="960" width="30.421875" style="0" customWidth="1"/>
    <col min="1001" max="1001" width="18.421875" style="0" customWidth="1"/>
    <col min="1002" max="1002" width="27.140625" style="0" customWidth="1"/>
    <col min="1003" max="1003" width="23.7109375" style="0" customWidth="1"/>
    <col min="1004" max="1004" width="17.00390625" style="0" customWidth="1"/>
    <col min="1005" max="1005" width="16.7109375" style="0" bestFit="1" customWidth="1"/>
    <col min="1006" max="1006" width="15.57421875" style="0" customWidth="1"/>
    <col min="1007" max="1007" width="13.8515625" style="0" customWidth="1"/>
    <col min="1008" max="1009" width="16.421875" style="0" bestFit="1" customWidth="1"/>
    <col min="1010" max="1010" width="12.28125" style="0" customWidth="1"/>
    <col min="1011" max="1011" width="15.00390625" style="0" bestFit="1" customWidth="1"/>
    <col min="1012" max="1012" width="16.28125" style="0" bestFit="1" customWidth="1"/>
    <col min="1013" max="1013" width="11.421875" style="0" bestFit="1" customWidth="1"/>
    <col min="1014" max="1014" width="8.28125" style="0" bestFit="1" customWidth="1"/>
    <col min="1015" max="1016" width="16.421875" style="0" bestFit="1" customWidth="1"/>
    <col min="1017" max="1017" width="18.421875" style="0" bestFit="1" customWidth="1"/>
    <col min="1018" max="1018" width="15.00390625" style="0" bestFit="1" customWidth="1"/>
    <col min="1019" max="1019" width="16.28125" style="0" bestFit="1" customWidth="1"/>
    <col min="1020" max="1020" width="16.140625" style="0" bestFit="1" customWidth="1"/>
    <col min="1021" max="1021" width="9.28125" style="0" bestFit="1" customWidth="1"/>
    <col min="1022" max="1023" width="16.57421875" style="0" bestFit="1" customWidth="1"/>
    <col min="1024" max="1024" width="18.57421875" style="0" bestFit="1" customWidth="1"/>
    <col min="1025" max="1025" width="15.00390625" style="0" bestFit="1" customWidth="1"/>
    <col min="1026" max="1026" width="16.28125" style="0" bestFit="1" customWidth="1"/>
    <col min="1027" max="1027" width="16.00390625" style="0" bestFit="1" customWidth="1"/>
    <col min="1028" max="1028" width="8.28125" style="0" bestFit="1" customWidth="1"/>
    <col min="1029" max="1030" width="16.421875" style="0" bestFit="1" customWidth="1"/>
    <col min="1031" max="1031" width="18.421875" style="0" bestFit="1" customWidth="1"/>
    <col min="1032" max="1032" width="15.00390625" style="0" bestFit="1" customWidth="1"/>
    <col min="1033" max="1033" width="16.28125" style="0" bestFit="1" customWidth="1"/>
    <col min="1034" max="1034" width="16.00390625" style="0" bestFit="1" customWidth="1"/>
    <col min="1035" max="1035" width="8.28125" style="0" bestFit="1" customWidth="1"/>
    <col min="1036" max="1037" width="16.421875" style="0" bestFit="1" customWidth="1"/>
    <col min="1038" max="1038" width="18.421875" style="0" bestFit="1" customWidth="1"/>
    <col min="1039" max="1039" width="15.00390625" style="0" bestFit="1" customWidth="1"/>
    <col min="1040" max="1040" width="17.8515625" style="0" bestFit="1" customWidth="1"/>
    <col min="1041" max="1041" width="16.00390625" style="0" bestFit="1" customWidth="1"/>
    <col min="1042" max="1042" width="8.28125" style="0" bestFit="1" customWidth="1"/>
    <col min="1043" max="1044" width="16.421875" style="0" bestFit="1" customWidth="1"/>
    <col min="1045" max="1045" width="18.421875" style="0" bestFit="1" customWidth="1"/>
    <col min="1046" max="1046" width="15.00390625" style="0" bestFit="1" customWidth="1"/>
    <col min="1047" max="1047" width="16.28125" style="0" bestFit="1" customWidth="1"/>
    <col min="1048" max="1048" width="16.00390625" style="0" bestFit="1" customWidth="1"/>
    <col min="1049" max="1049" width="8.28125" style="0" bestFit="1" customWidth="1"/>
    <col min="1050" max="1051" width="16.421875" style="0" bestFit="1" customWidth="1"/>
    <col min="1052" max="1052" width="18.421875" style="0" bestFit="1" customWidth="1"/>
    <col min="1053" max="1053" width="15.00390625" style="0" bestFit="1" customWidth="1"/>
    <col min="1054" max="1054" width="16.28125" style="0" bestFit="1" customWidth="1"/>
    <col min="1055" max="1055" width="16.00390625" style="0" bestFit="1" customWidth="1"/>
    <col min="1056" max="1056" width="8.28125" style="0" bestFit="1" customWidth="1"/>
    <col min="1057" max="1058" width="16.421875" style="0" bestFit="1" customWidth="1"/>
    <col min="1059" max="1059" width="18.421875" style="0" bestFit="1" customWidth="1"/>
    <col min="1060" max="1060" width="15.00390625" style="0" bestFit="1" customWidth="1"/>
    <col min="1061" max="1061" width="16.28125" style="0" bestFit="1" customWidth="1"/>
    <col min="1062" max="1062" width="16.00390625" style="0" bestFit="1" customWidth="1"/>
    <col min="1063" max="1063" width="8.28125" style="0" bestFit="1" customWidth="1"/>
    <col min="1064" max="1065" width="16.421875" style="0" bestFit="1" customWidth="1"/>
    <col min="1066" max="1066" width="18.421875" style="0" bestFit="1" customWidth="1"/>
    <col min="1067" max="1067" width="15.00390625" style="0" bestFit="1" customWidth="1"/>
    <col min="1068" max="1068" width="16.28125" style="0" bestFit="1" customWidth="1"/>
    <col min="1069" max="1069" width="16.140625" style="0" bestFit="1" customWidth="1"/>
    <col min="1070" max="1070" width="9.28125" style="0" bestFit="1" customWidth="1"/>
    <col min="1071" max="1072" width="16.57421875" style="0" bestFit="1" customWidth="1"/>
    <col min="1073" max="1073" width="18.57421875" style="0" bestFit="1" customWidth="1"/>
    <col min="1074" max="1074" width="15.00390625" style="0" bestFit="1" customWidth="1"/>
    <col min="1075" max="1075" width="16.28125" style="0" bestFit="1" customWidth="1"/>
    <col min="1076" max="1076" width="16.140625" style="0" bestFit="1" customWidth="1"/>
    <col min="1077" max="1077" width="9.28125" style="0" bestFit="1" customWidth="1"/>
    <col min="1078" max="1079" width="16.57421875" style="0" bestFit="1" customWidth="1"/>
    <col min="1080" max="1080" width="21.421875" style="0" customWidth="1"/>
    <col min="1081" max="1081" width="3.28125" style="0" customWidth="1"/>
    <col min="1082" max="1082" width="25.421875" style="0" customWidth="1"/>
    <col min="1083" max="1083" width="17.140625" style="0" customWidth="1"/>
    <col min="1084" max="1086" width="15.421875" style="0" customWidth="1"/>
    <col min="1087" max="1087" width="6.00390625" style="0" customWidth="1"/>
    <col min="1088" max="1088" width="15.00390625" style="0" bestFit="1" customWidth="1"/>
    <col min="1089" max="1089" width="16.28125" style="0" bestFit="1" customWidth="1"/>
    <col min="1090" max="1090" width="12.421875" style="0" bestFit="1" customWidth="1"/>
    <col min="1091" max="1091" width="8.28125" style="0" bestFit="1" customWidth="1"/>
    <col min="1092" max="1093" width="16.421875" style="0" bestFit="1" customWidth="1"/>
    <col min="1094" max="1094" width="18.421875" style="0" bestFit="1" customWidth="1"/>
    <col min="1095" max="1095" width="15.00390625" style="0" bestFit="1" customWidth="1"/>
    <col min="1096" max="1096" width="16.28125" style="0" bestFit="1" customWidth="1"/>
    <col min="1097" max="1097" width="12.421875" style="0" bestFit="1" customWidth="1"/>
    <col min="1098" max="1098" width="8.28125" style="0" bestFit="1" customWidth="1"/>
    <col min="1099" max="1100" width="16.421875" style="0" bestFit="1" customWidth="1"/>
    <col min="1101" max="1101" width="18.421875" style="0" bestFit="1" customWidth="1"/>
    <col min="1102" max="1102" width="15.00390625" style="0" bestFit="1" customWidth="1"/>
    <col min="1103" max="1103" width="16.28125" style="0" bestFit="1" customWidth="1"/>
    <col min="1104" max="1104" width="12.57421875" style="0" bestFit="1" customWidth="1"/>
    <col min="1105" max="1105" width="9.7109375" style="0" bestFit="1" customWidth="1"/>
    <col min="1106" max="1106" width="18.421875" style="0" bestFit="1" customWidth="1"/>
    <col min="1107" max="1107" width="16.57421875" style="0" bestFit="1" customWidth="1"/>
    <col min="1108" max="1108" width="18.57421875" style="0" bestFit="1" customWidth="1"/>
    <col min="1109" max="1109" width="15.00390625" style="0" bestFit="1" customWidth="1"/>
    <col min="1110" max="1110" width="16.28125" style="0" bestFit="1" customWidth="1"/>
    <col min="1111" max="1111" width="12.57421875" style="0" bestFit="1" customWidth="1"/>
    <col min="1112" max="1112" width="9.7109375" style="0" bestFit="1" customWidth="1"/>
    <col min="1113" max="1114" width="16.57421875" style="0" bestFit="1" customWidth="1"/>
    <col min="1115" max="1138" width="16.421875" style="0" customWidth="1"/>
    <col min="1139" max="1139" width="24.140625" style="0" customWidth="1"/>
    <col min="1140" max="1163" width="16.421875" style="0" customWidth="1"/>
    <col min="1164" max="1164" width="18.421875" style="0" customWidth="1"/>
    <col min="1165" max="1165" width="17.140625" style="0" bestFit="1" customWidth="1"/>
    <col min="1166" max="1166" width="18.140625" style="0" bestFit="1" customWidth="1"/>
    <col min="1167" max="1167" width="14.28125" style="0" bestFit="1" customWidth="1"/>
    <col min="1168" max="1168" width="10.57421875" style="0" bestFit="1" customWidth="1"/>
    <col min="1169" max="1169" width="18.7109375" style="0" bestFit="1" customWidth="1"/>
    <col min="1170" max="1170" width="18.421875" style="0" bestFit="1" customWidth="1"/>
    <col min="1171" max="1171" width="20.421875" style="0" bestFit="1" customWidth="1"/>
    <col min="1172" max="1172" width="5.00390625" style="0" customWidth="1"/>
    <col min="1173" max="1173" width="25.7109375" style="0" customWidth="1"/>
    <col min="1174" max="1174" width="21.57421875" style="0" customWidth="1"/>
    <col min="1175" max="1177" width="16.421875" style="0" customWidth="1"/>
    <col min="1178" max="1178" width="6.8515625" style="0" customWidth="1"/>
    <col min="1179" max="1179" width="22.140625" style="0" customWidth="1"/>
    <col min="1180" max="1184" width="16.421875" style="0" customWidth="1"/>
    <col min="1185" max="1185" width="7.7109375" style="0" customWidth="1"/>
    <col min="1186" max="1186" width="24.421875" style="0" customWidth="1"/>
    <col min="1187" max="1187" width="23.28125" style="0" customWidth="1"/>
    <col min="1188" max="1188" width="24.421875" style="0" customWidth="1"/>
    <col min="1189" max="1189" width="21.57421875" style="0" customWidth="1"/>
    <col min="1190" max="1190" width="38.00390625" style="0" bestFit="1" customWidth="1"/>
    <col min="1191" max="1191" width="38.00390625" style="0" customWidth="1"/>
    <col min="1192" max="1192" width="20.57421875" style="0" customWidth="1"/>
    <col min="1193" max="1193" width="15.421875" style="0" customWidth="1"/>
    <col min="1194" max="1194" width="29.00390625" style="0" customWidth="1"/>
    <col min="1195" max="1195" width="9.140625" style="0" customWidth="1"/>
    <col min="1196" max="1196" width="10.28125" style="0" customWidth="1"/>
    <col min="1197" max="1197" width="10.8515625" style="0" customWidth="1"/>
    <col min="1198" max="1198" width="10.7109375" style="0" customWidth="1"/>
    <col min="1199" max="1199" width="9.7109375" style="0" customWidth="1"/>
    <col min="1200" max="1200" width="11.00390625" style="0" bestFit="1" customWidth="1"/>
    <col min="1201" max="1201" width="14.421875" style="0" customWidth="1"/>
    <col min="1202" max="1202" width="10.8515625" style="0" customWidth="1"/>
    <col min="1203" max="1203" width="12.7109375" style="0" customWidth="1"/>
    <col min="1204" max="1204" width="9.57421875" style="0" customWidth="1"/>
    <col min="1209" max="1209" width="23.00390625" style="0" bestFit="1" customWidth="1"/>
    <col min="1210" max="1210" width="25.140625" style="0" bestFit="1" customWidth="1"/>
    <col min="1211" max="1211" width="25.140625" style="0" customWidth="1"/>
    <col min="1212" max="1212" width="27.421875" style="0" customWidth="1"/>
    <col min="1213" max="1213" width="21.57421875" style="0" customWidth="1"/>
    <col min="1214" max="1214" width="31.57421875" style="0" bestFit="1" customWidth="1"/>
    <col min="1215" max="1215" width="31.57421875" style="0" customWidth="1"/>
    <col min="1216" max="1216" width="30.421875" style="0" customWidth="1"/>
    <col min="1257" max="1257" width="18.421875" style="0" customWidth="1"/>
    <col min="1258" max="1258" width="27.140625" style="0" customWidth="1"/>
    <col min="1259" max="1259" width="23.7109375" style="0" customWidth="1"/>
    <col min="1260" max="1260" width="17.00390625" style="0" customWidth="1"/>
    <col min="1261" max="1261" width="16.7109375" style="0" bestFit="1" customWidth="1"/>
    <col min="1262" max="1262" width="15.57421875" style="0" customWidth="1"/>
    <col min="1263" max="1263" width="13.8515625" style="0" customWidth="1"/>
    <col min="1264" max="1265" width="16.421875" style="0" bestFit="1" customWidth="1"/>
    <col min="1266" max="1266" width="12.28125" style="0" customWidth="1"/>
    <col min="1267" max="1267" width="15.00390625" style="0" bestFit="1" customWidth="1"/>
    <col min="1268" max="1268" width="16.28125" style="0" bestFit="1" customWidth="1"/>
    <col min="1269" max="1269" width="11.421875" style="0" bestFit="1" customWidth="1"/>
    <col min="1270" max="1270" width="8.28125" style="0" bestFit="1" customWidth="1"/>
    <col min="1271" max="1272" width="16.421875" style="0" bestFit="1" customWidth="1"/>
    <col min="1273" max="1273" width="18.421875" style="0" bestFit="1" customWidth="1"/>
    <col min="1274" max="1274" width="15.00390625" style="0" bestFit="1" customWidth="1"/>
    <col min="1275" max="1275" width="16.28125" style="0" bestFit="1" customWidth="1"/>
    <col min="1276" max="1276" width="16.140625" style="0" bestFit="1" customWidth="1"/>
    <col min="1277" max="1277" width="9.28125" style="0" bestFit="1" customWidth="1"/>
    <col min="1278" max="1279" width="16.57421875" style="0" bestFit="1" customWidth="1"/>
    <col min="1280" max="1280" width="18.57421875" style="0" bestFit="1" customWidth="1"/>
    <col min="1281" max="1281" width="15.00390625" style="0" bestFit="1" customWidth="1"/>
    <col min="1282" max="1282" width="16.28125" style="0" bestFit="1" customWidth="1"/>
    <col min="1283" max="1283" width="16.00390625" style="0" bestFit="1" customWidth="1"/>
    <col min="1284" max="1284" width="8.28125" style="0" bestFit="1" customWidth="1"/>
    <col min="1285" max="1286" width="16.421875" style="0" bestFit="1" customWidth="1"/>
    <col min="1287" max="1287" width="18.421875" style="0" bestFit="1" customWidth="1"/>
    <col min="1288" max="1288" width="15.00390625" style="0" bestFit="1" customWidth="1"/>
    <col min="1289" max="1289" width="16.28125" style="0" bestFit="1" customWidth="1"/>
    <col min="1290" max="1290" width="16.00390625" style="0" bestFit="1" customWidth="1"/>
    <col min="1291" max="1291" width="8.28125" style="0" bestFit="1" customWidth="1"/>
    <col min="1292" max="1293" width="16.421875" style="0" bestFit="1" customWidth="1"/>
    <col min="1294" max="1294" width="18.421875" style="0" bestFit="1" customWidth="1"/>
    <col min="1295" max="1295" width="15.00390625" style="0" bestFit="1" customWidth="1"/>
    <col min="1296" max="1296" width="17.8515625" style="0" bestFit="1" customWidth="1"/>
    <col min="1297" max="1297" width="16.00390625" style="0" bestFit="1" customWidth="1"/>
    <col min="1298" max="1298" width="8.28125" style="0" bestFit="1" customWidth="1"/>
    <col min="1299" max="1300" width="16.421875" style="0" bestFit="1" customWidth="1"/>
    <col min="1301" max="1301" width="18.421875" style="0" bestFit="1" customWidth="1"/>
    <col min="1302" max="1302" width="15.00390625" style="0" bestFit="1" customWidth="1"/>
    <col min="1303" max="1303" width="16.28125" style="0" bestFit="1" customWidth="1"/>
    <col min="1304" max="1304" width="16.00390625" style="0" bestFit="1" customWidth="1"/>
    <col min="1305" max="1305" width="8.28125" style="0" bestFit="1" customWidth="1"/>
    <col min="1306" max="1307" width="16.421875" style="0" bestFit="1" customWidth="1"/>
    <col min="1308" max="1308" width="18.421875" style="0" bestFit="1" customWidth="1"/>
    <col min="1309" max="1309" width="15.00390625" style="0" bestFit="1" customWidth="1"/>
    <col min="1310" max="1310" width="16.28125" style="0" bestFit="1" customWidth="1"/>
    <col min="1311" max="1311" width="16.00390625" style="0" bestFit="1" customWidth="1"/>
    <col min="1312" max="1312" width="8.28125" style="0" bestFit="1" customWidth="1"/>
    <col min="1313" max="1314" width="16.421875" style="0" bestFit="1" customWidth="1"/>
    <col min="1315" max="1315" width="18.421875" style="0" bestFit="1" customWidth="1"/>
    <col min="1316" max="1316" width="15.00390625" style="0" bestFit="1" customWidth="1"/>
    <col min="1317" max="1317" width="16.28125" style="0" bestFit="1" customWidth="1"/>
    <col min="1318" max="1318" width="16.00390625" style="0" bestFit="1" customWidth="1"/>
    <col min="1319" max="1319" width="8.28125" style="0" bestFit="1" customWidth="1"/>
    <col min="1320" max="1321" width="16.421875" style="0" bestFit="1" customWidth="1"/>
    <col min="1322" max="1322" width="18.421875" style="0" bestFit="1" customWidth="1"/>
    <col min="1323" max="1323" width="15.00390625" style="0" bestFit="1" customWidth="1"/>
    <col min="1324" max="1324" width="16.28125" style="0" bestFit="1" customWidth="1"/>
    <col min="1325" max="1325" width="16.140625" style="0" bestFit="1" customWidth="1"/>
    <col min="1326" max="1326" width="9.28125" style="0" bestFit="1" customWidth="1"/>
    <col min="1327" max="1328" width="16.57421875" style="0" bestFit="1" customWidth="1"/>
    <col min="1329" max="1329" width="18.57421875" style="0" bestFit="1" customWidth="1"/>
    <col min="1330" max="1330" width="15.00390625" style="0" bestFit="1" customWidth="1"/>
    <col min="1331" max="1331" width="16.28125" style="0" bestFit="1" customWidth="1"/>
    <col min="1332" max="1332" width="16.140625" style="0" bestFit="1" customWidth="1"/>
    <col min="1333" max="1333" width="9.28125" style="0" bestFit="1" customWidth="1"/>
    <col min="1334" max="1335" width="16.57421875" style="0" bestFit="1" customWidth="1"/>
    <col min="1336" max="1336" width="21.421875" style="0" customWidth="1"/>
    <col min="1337" max="1337" width="3.28125" style="0" customWidth="1"/>
    <col min="1338" max="1338" width="25.421875" style="0" customWidth="1"/>
    <col min="1339" max="1339" width="17.140625" style="0" customWidth="1"/>
    <col min="1340" max="1342" width="15.421875" style="0" customWidth="1"/>
    <col min="1343" max="1343" width="6.00390625" style="0" customWidth="1"/>
    <col min="1344" max="1344" width="15.00390625" style="0" bestFit="1" customWidth="1"/>
    <col min="1345" max="1345" width="16.28125" style="0" bestFit="1" customWidth="1"/>
    <col min="1346" max="1346" width="12.421875" style="0" bestFit="1" customWidth="1"/>
    <col min="1347" max="1347" width="8.28125" style="0" bestFit="1" customWidth="1"/>
    <col min="1348" max="1349" width="16.421875" style="0" bestFit="1" customWidth="1"/>
    <col min="1350" max="1350" width="18.421875" style="0" bestFit="1" customWidth="1"/>
    <col min="1351" max="1351" width="15.00390625" style="0" bestFit="1" customWidth="1"/>
    <col min="1352" max="1352" width="16.28125" style="0" bestFit="1" customWidth="1"/>
    <col min="1353" max="1353" width="12.421875" style="0" bestFit="1" customWidth="1"/>
    <col min="1354" max="1354" width="8.28125" style="0" bestFit="1" customWidth="1"/>
    <col min="1355" max="1356" width="16.421875" style="0" bestFit="1" customWidth="1"/>
    <col min="1357" max="1357" width="18.421875" style="0" bestFit="1" customWidth="1"/>
    <col min="1358" max="1358" width="15.00390625" style="0" bestFit="1" customWidth="1"/>
    <col min="1359" max="1359" width="16.28125" style="0" bestFit="1" customWidth="1"/>
    <col min="1360" max="1360" width="12.57421875" style="0" bestFit="1" customWidth="1"/>
    <col min="1361" max="1361" width="9.7109375" style="0" bestFit="1" customWidth="1"/>
    <col min="1362" max="1362" width="18.421875" style="0" bestFit="1" customWidth="1"/>
    <col min="1363" max="1363" width="16.57421875" style="0" bestFit="1" customWidth="1"/>
    <col min="1364" max="1364" width="18.57421875" style="0" bestFit="1" customWidth="1"/>
    <col min="1365" max="1365" width="15.00390625" style="0" bestFit="1" customWidth="1"/>
    <col min="1366" max="1366" width="16.28125" style="0" bestFit="1" customWidth="1"/>
    <col min="1367" max="1367" width="12.57421875" style="0" bestFit="1" customWidth="1"/>
    <col min="1368" max="1368" width="9.7109375" style="0" bestFit="1" customWidth="1"/>
    <col min="1369" max="1370" width="16.57421875" style="0" bestFit="1" customWidth="1"/>
    <col min="1371" max="1394" width="16.421875" style="0" customWidth="1"/>
    <col min="1395" max="1395" width="24.140625" style="0" customWidth="1"/>
    <col min="1396" max="1419" width="16.421875" style="0" customWidth="1"/>
    <col min="1420" max="1420" width="18.421875" style="0" customWidth="1"/>
    <col min="1421" max="1421" width="17.140625" style="0" bestFit="1" customWidth="1"/>
    <col min="1422" max="1422" width="18.140625" style="0" bestFit="1" customWidth="1"/>
    <col min="1423" max="1423" width="14.28125" style="0" bestFit="1" customWidth="1"/>
    <col min="1424" max="1424" width="10.57421875" style="0" bestFit="1" customWidth="1"/>
    <col min="1425" max="1425" width="18.7109375" style="0" bestFit="1" customWidth="1"/>
    <col min="1426" max="1426" width="18.421875" style="0" bestFit="1" customWidth="1"/>
    <col min="1427" max="1427" width="20.421875" style="0" bestFit="1" customWidth="1"/>
    <col min="1428" max="1428" width="5.00390625" style="0" customWidth="1"/>
    <col min="1429" max="1429" width="25.7109375" style="0" customWidth="1"/>
    <col min="1430" max="1430" width="21.57421875" style="0" customWidth="1"/>
    <col min="1431" max="1433" width="16.421875" style="0" customWidth="1"/>
    <col min="1434" max="1434" width="6.8515625" style="0" customWidth="1"/>
    <col min="1435" max="1435" width="22.140625" style="0" customWidth="1"/>
    <col min="1436" max="1440" width="16.421875" style="0" customWidth="1"/>
    <col min="1441" max="1441" width="7.7109375" style="0" customWidth="1"/>
    <col min="1442" max="1442" width="24.421875" style="0" customWidth="1"/>
    <col min="1443" max="1443" width="23.28125" style="0" customWidth="1"/>
    <col min="1444" max="1444" width="24.421875" style="0" customWidth="1"/>
    <col min="1445" max="1445" width="21.57421875" style="0" customWidth="1"/>
    <col min="1446" max="1446" width="38.00390625" style="0" bestFit="1" customWidth="1"/>
    <col min="1447" max="1447" width="38.00390625" style="0" customWidth="1"/>
    <col min="1448" max="1448" width="20.57421875" style="0" customWidth="1"/>
    <col min="1449" max="1449" width="15.421875" style="0" customWidth="1"/>
    <col min="1450" max="1450" width="29.00390625" style="0" customWidth="1"/>
    <col min="1451" max="1451" width="9.140625" style="0" customWidth="1"/>
    <col min="1452" max="1452" width="10.28125" style="0" customWidth="1"/>
    <col min="1453" max="1453" width="10.8515625" style="0" customWidth="1"/>
    <col min="1454" max="1454" width="10.7109375" style="0" customWidth="1"/>
    <col min="1455" max="1455" width="9.7109375" style="0" customWidth="1"/>
    <col min="1456" max="1456" width="11.00390625" style="0" bestFit="1" customWidth="1"/>
    <col min="1457" max="1457" width="14.421875" style="0" customWidth="1"/>
    <col min="1458" max="1458" width="10.8515625" style="0" customWidth="1"/>
    <col min="1459" max="1459" width="12.7109375" style="0" customWidth="1"/>
    <col min="1460" max="1460" width="9.57421875" style="0" customWidth="1"/>
    <col min="1465" max="1465" width="23.00390625" style="0" bestFit="1" customWidth="1"/>
    <col min="1466" max="1466" width="25.140625" style="0" bestFit="1" customWidth="1"/>
    <col min="1467" max="1467" width="25.140625" style="0" customWidth="1"/>
    <col min="1468" max="1468" width="27.421875" style="0" customWidth="1"/>
    <col min="1469" max="1469" width="21.57421875" style="0" customWidth="1"/>
    <col min="1470" max="1470" width="31.57421875" style="0" bestFit="1" customWidth="1"/>
    <col min="1471" max="1471" width="31.57421875" style="0" customWidth="1"/>
    <col min="1472" max="1472" width="30.421875" style="0" customWidth="1"/>
    <col min="1513" max="1513" width="18.421875" style="0" customWidth="1"/>
    <col min="1514" max="1514" width="27.140625" style="0" customWidth="1"/>
    <col min="1515" max="1515" width="23.7109375" style="0" customWidth="1"/>
    <col min="1516" max="1516" width="17.00390625" style="0" customWidth="1"/>
    <col min="1517" max="1517" width="16.7109375" style="0" bestFit="1" customWidth="1"/>
    <col min="1518" max="1518" width="15.57421875" style="0" customWidth="1"/>
    <col min="1519" max="1519" width="13.8515625" style="0" customWidth="1"/>
    <col min="1520" max="1521" width="16.421875" style="0" bestFit="1" customWidth="1"/>
    <col min="1522" max="1522" width="12.28125" style="0" customWidth="1"/>
    <col min="1523" max="1523" width="15.00390625" style="0" bestFit="1" customWidth="1"/>
    <col min="1524" max="1524" width="16.28125" style="0" bestFit="1" customWidth="1"/>
    <col min="1525" max="1525" width="11.421875" style="0" bestFit="1" customWidth="1"/>
    <col min="1526" max="1526" width="8.28125" style="0" bestFit="1" customWidth="1"/>
    <col min="1527" max="1528" width="16.421875" style="0" bestFit="1" customWidth="1"/>
    <col min="1529" max="1529" width="18.421875" style="0" bestFit="1" customWidth="1"/>
    <col min="1530" max="1530" width="15.00390625" style="0" bestFit="1" customWidth="1"/>
    <col min="1531" max="1531" width="16.28125" style="0" bestFit="1" customWidth="1"/>
    <col min="1532" max="1532" width="16.140625" style="0" bestFit="1" customWidth="1"/>
    <col min="1533" max="1533" width="9.28125" style="0" bestFit="1" customWidth="1"/>
    <col min="1534" max="1535" width="16.57421875" style="0" bestFit="1" customWidth="1"/>
    <col min="1536" max="1536" width="18.57421875" style="0" bestFit="1" customWidth="1"/>
    <col min="1537" max="1537" width="15.00390625" style="0" bestFit="1" customWidth="1"/>
    <col min="1538" max="1538" width="16.28125" style="0" bestFit="1" customWidth="1"/>
    <col min="1539" max="1539" width="16.00390625" style="0" bestFit="1" customWidth="1"/>
    <col min="1540" max="1540" width="8.28125" style="0" bestFit="1" customWidth="1"/>
    <col min="1541" max="1542" width="16.421875" style="0" bestFit="1" customWidth="1"/>
    <col min="1543" max="1543" width="18.421875" style="0" bestFit="1" customWidth="1"/>
    <col min="1544" max="1544" width="15.00390625" style="0" bestFit="1" customWidth="1"/>
    <col min="1545" max="1545" width="16.28125" style="0" bestFit="1" customWidth="1"/>
    <col min="1546" max="1546" width="16.00390625" style="0" bestFit="1" customWidth="1"/>
    <col min="1547" max="1547" width="8.28125" style="0" bestFit="1" customWidth="1"/>
    <col min="1548" max="1549" width="16.421875" style="0" bestFit="1" customWidth="1"/>
    <col min="1550" max="1550" width="18.421875" style="0" bestFit="1" customWidth="1"/>
    <col min="1551" max="1551" width="15.00390625" style="0" bestFit="1" customWidth="1"/>
    <col min="1552" max="1552" width="17.8515625" style="0" bestFit="1" customWidth="1"/>
    <col min="1553" max="1553" width="16.00390625" style="0" bestFit="1" customWidth="1"/>
    <col min="1554" max="1554" width="8.28125" style="0" bestFit="1" customWidth="1"/>
    <col min="1555" max="1556" width="16.421875" style="0" bestFit="1" customWidth="1"/>
    <col min="1557" max="1557" width="18.421875" style="0" bestFit="1" customWidth="1"/>
    <col min="1558" max="1558" width="15.00390625" style="0" bestFit="1" customWidth="1"/>
    <col min="1559" max="1559" width="16.28125" style="0" bestFit="1" customWidth="1"/>
    <col min="1560" max="1560" width="16.00390625" style="0" bestFit="1" customWidth="1"/>
    <col min="1561" max="1561" width="8.28125" style="0" bestFit="1" customWidth="1"/>
    <col min="1562" max="1563" width="16.421875" style="0" bestFit="1" customWidth="1"/>
    <col min="1564" max="1564" width="18.421875" style="0" bestFit="1" customWidth="1"/>
    <col min="1565" max="1565" width="15.00390625" style="0" bestFit="1" customWidth="1"/>
    <col min="1566" max="1566" width="16.28125" style="0" bestFit="1" customWidth="1"/>
    <col min="1567" max="1567" width="16.00390625" style="0" bestFit="1" customWidth="1"/>
    <col min="1568" max="1568" width="8.28125" style="0" bestFit="1" customWidth="1"/>
    <col min="1569" max="1570" width="16.421875" style="0" bestFit="1" customWidth="1"/>
    <col min="1571" max="1571" width="18.421875" style="0" bestFit="1" customWidth="1"/>
    <col min="1572" max="1572" width="15.00390625" style="0" bestFit="1" customWidth="1"/>
    <col min="1573" max="1573" width="16.28125" style="0" bestFit="1" customWidth="1"/>
    <col min="1574" max="1574" width="16.00390625" style="0" bestFit="1" customWidth="1"/>
    <col min="1575" max="1575" width="8.28125" style="0" bestFit="1" customWidth="1"/>
    <col min="1576" max="1577" width="16.421875" style="0" bestFit="1" customWidth="1"/>
    <col min="1578" max="1578" width="18.421875" style="0" bestFit="1" customWidth="1"/>
    <col min="1579" max="1579" width="15.00390625" style="0" bestFit="1" customWidth="1"/>
    <col min="1580" max="1580" width="16.28125" style="0" bestFit="1" customWidth="1"/>
    <col min="1581" max="1581" width="16.140625" style="0" bestFit="1" customWidth="1"/>
    <col min="1582" max="1582" width="9.28125" style="0" bestFit="1" customWidth="1"/>
    <col min="1583" max="1584" width="16.57421875" style="0" bestFit="1" customWidth="1"/>
    <col min="1585" max="1585" width="18.57421875" style="0" bestFit="1" customWidth="1"/>
    <col min="1586" max="1586" width="15.00390625" style="0" bestFit="1" customWidth="1"/>
    <col min="1587" max="1587" width="16.28125" style="0" bestFit="1" customWidth="1"/>
    <col min="1588" max="1588" width="16.140625" style="0" bestFit="1" customWidth="1"/>
    <col min="1589" max="1589" width="9.28125" style="0" bestFit="1" customWidth="1"/>
    <col min="1590" max="1591" width="16.57421875" style="0" bestFit="1" customWidth="1"/>
    <col min="1592" max="1592" width="21.421875" style="0" customWidth="1"/>
    <col min="1593" max="1593" width="3.28125" style="0" customWidth="1"/>
    <col min="1594" max="1594" width="25.421875" style="0" customWidth="1"/>
    <col min="1595" max="1595" width="17.140625" style="0" customWidth="1"/>
    <col min="1596" max="1598" width="15.421875" style="0" customWidth="1"/>
    <col min="1599" max="1599" width="6.00390625" style="0" customWidth="1"/>
    <col min="1600" max="1600" width="15.00390625" style="0" bestFit="1" customWidth="1"/>
    <col min="1601" max="1601" width="16.28125" style="0" bestFit="1" customWidth="1"/>
    <col min="1602" max="1602" width="12.421875" style="0" bestFit="1" customWidth="1"/>
    <col min="1603" max="1603" width="8.28125" style="0" bestFit="1" customWidth="1"/>
    <col min="1604" max="1605" width="16.421875" style="0" bestFit="1" customWidth="1"/>
    <col min="1606" max="1606" width="18.421875" style="0" bestFit="1" customWidth="1"/>
    <col min="1607" max="1607" width="15.00390625" style="0" bestFit="1" customWidth="1"/>
    <col min="1608" max="1608" width="16.28125" style="0" bestFit="1" customWidth="1"/>
    <col min="1609" max="1609" width="12.421875" style="0" bestFit="1" customWidth="1"/>
    <col min="1610" max="1610" width="8.28125" style="0" bestFit="1" customWidth="1"/>
    <col min="1611" max="1612" width="16.421875" style="0" bestFit="1" customWidth="1"/>
    <col min="1613" max="1613" width="18.421875" style="0" bestFit="1" customWidth="1"/>
    <col min="1614" max="1614" width="15.00390625" style="0" bestFit="1" customWidth="1"/>
    <col min="1615" max="1615" width="16.28125" style="0" bestFit="1" customWidth="1"/>
    <col min="1616" max="1616" width="12.57421875" style="0" bestFit="1" customWidth="1"/>
    <col min="1617" max="1617" width="9.7109375" style="0" bestFit="1" customWidth="1"/>
    <col min="1618" max="1618" width="18.421875" style="0" bestFit="1" customWidth="1"/>
    <col min="1619" max="1619" width="16.57421875" style="0" bestFit="1" customWidth="1"/>
    <col min="1620" max="1620" width="18.57421875" style="0" bestFit="1" customWidth="1"/>
    <col min="1621" max="1621" width="15.00390625" style="0" bestFit="1" customWidth="1"/>
    <col min="1622" max="1622" width="16.28125" style="0" bestFit="1" customWidth="1"/>
    <col min="1623" max="1623" width="12.57421875" style="0" bestFit="1" customWidth="1"/>
    <col min="1624" max="1624" width="9.7109375" style="0" bestFit="1" customWidth="1"/>
    <col min="1625" max="1626" width="16.57421875" style="0" bestFit="1" customWidth="1"/>
    <col min="1627" max="1650" width="16.421875" style="0" customWidth="1"/>
    <col min="1651" max="1651" width="24.140625" style="0" customWidth="1"/>
    <col min="1652" max="1675" width="16.421875" style="0" customWidth="1"/>
    <col min="1676" max="1676" width="18.421875" style="0" customWidth="1"/>
    <col min="1677" max="1677" width="17.140625" style="0" bestFit="1" customWidth="1"/>
    <col min="1678" max="1678" width="18.140625" style="0" bestFit="1" customWidth="1"/>
    <col min="1679" max="1679" width="14.28125" style="0" bestFit="1" customWidth="1"/>
    <col min="1680" max="1680" width="10.57421875" style="0" bestFit="1" customWidth="1"/>
    <col min="1681" max="1681" width="18.7109375" style="0" bestFit="1" customWidth="1"/>
    <col min="1682" max="1682" width="18.421875" style="0" bestFit="1" customWidth="1"/>
    <col min="1683" max="1683" width="20.421875" style="0" bestFit="1" customWidth="1"/>
    <col min="1684" max="1684" width="5.00390625" style="0" customWidth="1"/>
    <col min="1685" max="1685" width="25.7109375" style="0" customWidth="1"/>
    <col min="1686" max="1686" width="21.57421875" style="0" customWidth="1"/>
    <col min="1687" max="1689" width="16.421875" style="0" customWidth="1"/>
    <col min="1690" max="1690" width="6.8515625" style="0" customWidth="1"/>
    <col min="1691" max="1691" width="22.140625" style="0" customWidth="1"/>
    <col min="1692" max="1696" width="16.421875" style="0" customWidth="1"/>
    <col min="1697" max="1697" width="7.7109375" style="0" customWidth="1"/>
    <col min="1698" max="1698" width="24.421875" style="0" customWidth="1"/>
    <col min="1699" max="1699" width="23.28125" style="0" customWidth="1"/>
    <col min="1700" max="1700" width="24.421875" style="0" customWidth="1"/>
    <col min="1701" max="1701" width="21.57421875" style="0" customWidth="1"/>
    <col min="1702" max="1702" width="38.00390625" style="0" bestFit="1" customWidth="1"/>
    <col min="1703" max="1703" width="38.00390625" style="0" customWidth="1"/>
    <col min="1704" max="1704" width="20.57421875" style="0" customWidth="1"/>
    <col min="1705" max="1705" width="15.421875" style="0" customWidth="1"/>
    <col min="1706" max="1706" width="29.00390625" style="0" customWidth="1"/>
    <col min="1707" max="1707" width="9.140625" style="0" customWidth="1"/>
    <col min="1708" max="1708" width="10.28125" style="0" customWidth="1"/>
    <col min="1709" max="1709" width="10.8515625" style="0" customWidth="1"/>
    <col min="1710" max="1710" width="10.7109375" style="0" customWidth="1"/>
    <col min="1711" max="1711" width="9.7109375" style="0" customWidth="1"/>
    <col min="1712" max="1712" width="11.00390625" style="0" bestFit="1" customWidth="1"/>
    <col min="1713" max="1713" width="14.421875" style="0" customWidth="1"/>
    <col min="1714" max="1714" width="10.8515625" style="0" customWidth="1"/>
    <col min="1715" max="1715" width="12.7109375" style="0" customWidth="1"/>
    <col min="1716" max="1716" width="9.57421875" style="0" customWidth="1"/>
    <col min="1721" max="1721" width="23.00390625" style="0" bestFit="1" customWidth="1"/>
    <col min="1722" max="1722" width="25.140625" style="0" bestFit="1" customWidth="1"/>
    <col min="1723" max="1723" width="25.140625" style="0" customWidth="1"/>
    <col min="1724" max="1724" width="27.421875" style="0" customWidth="1"/>
    <col min="1725" max="1725" width="21.57421875" style="0" customWidth="1"/>
    <col min="1726" max="1726" width="31.57421875" style="0" bestFit="1" customWidth="1"/>
    <col min="1727" max="1727" width="31.57421875" style="0" customWidth="1"/>
    <col min="1728" max="1728" width="30.421875" style="0" customWidth="1"/>
    <col min="1769" max="1769" width="18.421875" style="0" customWidth="1"/>
    <col min="1770" max="1770" width="27.140625" style="0" customWidth="1"/>
    <col min="1771" max="1771" width="23.7109375" style="0" customWidth="1"/>
    <col min="1772" max="1772" width="17.00390625" style="0" customWidth="1"/>
    <col min="1773" max="1773" width="16.7109375" style="0" bestFit="1" customWidth="1"/>
    <col min="1774" max="1774" width="15.57421875" style="0" customWidth="1"/>
    <col min="1775" max="1775" width="13.8515625" style="0" customWidth="1"/>
    <col min="1776" max="1777" width="16.421875" style="0" bestFit="1" customWidth="1"/>
    <col min="1778" max="1778" width="12.28125" style="0" customWidth="1"/>
    <col min="1779" max="1779" width="15.00390625" style="0" bestFit="1" customWidth="1"/>
    <col min="1780" max="1780" width="16.28125" style="0" bestFit="1" customWidth="1"/>
    <col min="1781" max="1781" width="11.421875" style="0" bestFit="1" customWidth="1"/>
    <col min="1782" max="1782" width="8.28125" style="0" bestFit="1" customWidth="1"/>
    <col min="1783" max="1784" width="16.421875" style="0" bestFit="1" customWidth="1"/>
    <col min="1785" max="1785" width="18.421875" style="0" bestFit="1" customWidth="1"/>
    <col min="1786" max="1786" width="15.00390625" style="0" bestFit="1" customWidth="1"/>
    <col min="1787" max="1787" width="16.28125" style="0" bestFit="1" customWidth="1"/>
    <col min="1788" max="1788" width="16.140625" style="0" bestFit="1" customWidth="1"/>
    <col min="1789" max="1789" width="9.28125" style="0" bestFit="1" customWidth="1"/>
    <col min="1790" max="1791" width="16.57421875" style="0" bestFit="1" customWidth="1"/>
    <col min="1792" max="1792" width="18.57421875" style="0" bestFit="1" customWidth="1"/>
    <col min="1793" max="1793" width="15.00390625" style="0" bestFit="1" customWidth="1"/>
    <col min="1794" max="1794" width="16.28125" style="0" bestFit="1" customWidth="1"/>
    <col min="1795" max="1795" width="16.00390625" style="0" bestFit="1" customWidth="1"/>
    <col min="1796" max="1796" width="8.28125" style="0" bestFit="1" customWidth="1"/>
    <col min="1797" max="1798" width="16.421875" style="0" bestFit="1" customWidth="1"/>
    <col min="1799" max="1799" width="18.421875" style="0" bestFit="1" customWidth="1"/>
    <col min="1800" max="1800" width="15.00390625" style="0" bestFit="1" customWidth="1"/>
    <col min="1801" max="1801" width="16.28125" style="0" bestFit="1" customWidth="1"/>
    <col min="1802" max="1802" width="16.00390625" style="0" bestFit="1" customWidth="1"/>
    <col min="1803" max="1803" width="8.28125" style="0" bestFit="1" customWidth="1"/>
    <col min="1804" max="1805" width="16.421875" style="0" bestFit="1" customWidth="1"/>
    <col min="1806" max="1806" width="18.421875" style="0" bestFit="1" customWidth="1"/>
    <col min="1807" max="1807" width="15.00390625" style="0" bestFit="1" customWidth="1"/>
    <col min="1808" max="1808" width="17.8515625" style="0" bestFit="1" customWidth="1"/>
    <col min="1809" max="1809" width="16.00390625" style="0" bestFit="1" customWidth="1"/>
    <col min="1810" max="1810" width="8.28125" style="0" bestFit="1" customWidth="1"/>
    <col min="1811" max="1812" width="16.421875" style="0" bestFit="1" customWidth="1"/>
    <col min="1813" max="1813" width="18.421875" style="0" bestFit="1" customWidth="1"/>
    <col min="1814" max="1814" width="15.00390625" style="0" bestFit="1" customWidth="1"/>
    <col min="1815" max="1815" width="16.28125" style="0" bestFit="1" customWidth="1"/>
    <col min="1816" max="1816" width="16.00390625" style="0" bestFit="1" customWidth="1"/>
    <col min="1817" max="1817" width="8.28125" style="0" bestFit="1" customWidth="1"/>
    <col min="1818" max="1819" width="16.421875" style="0" bestFit="1" customWidth="1"/>
    <col min="1820" max="1820" width="18.421875" style="0" bestFit="1" customWidth="1"/>
    <col min="1821" max="1821" width="15.00390625" style="0" bestFit="1" customWidth="1"/>
    <col min="1822" max="1822" width="16.28125" style="0" bestFit="1" customWidth="1"/>
    <col min="1823" max="1823" width="16.00390625" style="0" bestFit="1" customWidth="1"/>
    <col min="1824" max="1824" width="8.28125" style="0" bestFit="1" customWidth="1"/>
    <col min="1825" max="1826" width="16.421875" style="0" bestFit="1" customWidth="1"/>
    <col min="1827" max="1827" width="18.421875" style="0" bestFit="1" customWidth="1"/>
    <col min="1828" max="1828" width="15.00390625" style="0" bestFit="1" customWidth="1"/>
    <col min="1829" max="1829" width="16.28125" style="0" bestFit="1" customWidth="1"/>
    <col min="1830" max="1830" width="16.00390625" style="0" bestFit="1" customWidth="1"/>
    <col min="1831" max="1831" width="8.28125" style="0" bestFit="1" customWidth="1"/>
    <col min="1832" max="1833" width="16.421875" style="0" bestFit="1" customWidth="1"/>
    <col min="1834" max="1834" width="18.421875" style="0" bestFit="1" customWidth="1"/>
    <col min="1835" max="1835" width="15.00390625" style="0" bestFit="1" customWidth="1"/>
    <col min="1836" max="1836" width="16.28125" style="0" bestFit="1" customWidth="1"/>
    <col min="1837" max="1837" width="16.140625" style="0" bestFit="1" customWidth="1"/>
    <col min="1838" max="1838" width="9.28125" style="0" bestFit="1" customWidth="1"/>
    <col min="1839" max="1840" width="16.57421875" style="0" bestFit="1" customWidth="1"/>
    <col min="1841" max="1841" width="18.57421875" style="0" bestFit="1" customWidth="1"/>
    <col min="1842" max="1842" width="15.00390625" style="0" bestFit="1" customWidth="1"/>
    <col min="1843" max="1843" width="16.28125" style="0" bestFit="1" customWidth="1"/>
    <col min="1844" max="1844" width="16.140625" style="0" bestFit="1" customWidth="1"/>
    <col min="1845" max="1845" width="9.28125" style="0" bestFit="1" customWidth="1"/>
    <col min="1846" max="1847" width="16.57421875" style="0" bestFit="1" customWidth="1"/>
    <col min="1848" max="1848" width="21.421875" style="0" customWidth="1"/>
    <col min="1849" max="1849" width="3.28125" style="0" customWidth="1"/>
    <col min="1850" max="1850" width="25.421875" style="0" customWidth="1"/>
    <col min="1851" max="1851" width="17.140625" style="0" customWidth="1"/>
    <col min="1852" max="1854" width="15.421875" style="0" customWidth="1"/>
    <col min="1855" max="1855" width="6.00390625" style="0" customWidth="1"/>
    <col min="1856" max="1856" width="15.00390625" style="0" bestFit="1" customWidth="1"/>
    <col min="1857" max="1857" width="16.28125" style="0" bestFit="1" customWidth="1"/>
    <col min="1858" max="1858" width="12.421875" style="0" bestFit="1" customWidth="1"/>
    <col min="1859" max="1859" width="8.28125" style="0" bestFit="1" customWidth="1"/>
    <col min="1860" max="1861" width="16.421875" style="0" bestFit="1" customWidth="1"/>
    <col min="1862" max="1862" width="18.421875" style="0" bestFit="1" customWidth="1"/>
    <col min="1863" max="1863" width="15.00390625" style="0" bestFit="1" customWidth="1"/>
    <col min="1864" max="1864" width="16.28125" style="0" bestFit="1" customWidth="1"/>
    <col min="1865" max="1865" width="12.421875" style="0" bestFit="1" customWidth="1"/>
    <col min="1866" max="1866" width="8.28125" style="0" bestFit="1" customWidth="1"/>
    <col min="1867" max="1868" width="16.421875" style="0" bestFit="1" customWidth="1"/>
    <col min="1869" max="1869" width="18.421875" style="0" bestFit="1" customWidth="1"/>
    <col min="1870" max="1870" width="15.00390625" style="0" bestFit="1" customWidth="1"/>
    <col min="1871" max="1871" width="16.28125" style="0" bestFit="1" customWidth="1"/>
    <col min="1872" max="1872" width="12.57421875" style="0" bestFit="1" customWidth="1"/>
    <col min="1873" max="1873" width="9.7109375" style="0" bestFit="1" customWidth="1"/>
    <col min="1874" max="1874" width="18.421875" style="0" bestFit="1" customWidth="1"/>
    <col min="1875" max="1875" width="16.57421875" style="0" bestFit="1" customWidth="1"/>
    <col min="1876" max="1876" width="18.57421875" style="0" bestFit="1" customWidth="1"/>
    <col min="1877" max="1877" width="15.00390625" style="0" bestFit="1" customWidth="1"/>
    <col min="1878" max="1878" width="16.28125" style="0" bestFit="1" customWidth="1"/>
    <col min="1879" max="1879" width="12.57421875" style="0" bestFit="1" customWidth="1"/>
    <col min="1880" max="1880" width="9.7109375" style="0" bestFit="1" customWidth="1"/>
    <col min="1881" max="1882" width="16.57421875" style="0" bestFit="1" customWidth="1"/>
    <col min="1883" max="1906" width="16.421875" style="0" customWidth="1"/>
    <col min="1907" max="1907" width="24.140625" style="0" customWidth="1"/>
    <col min="1908" max="1931" width="16.421875" style="0" customWidth="1"/>
    <col min="1932" max="1932" width="18.421875" style="0" customWidth="1"/>
    <col min="1933" max="1933" width="17.140625" style="0" bestFit="1" customWidth="1"/>
    <col min="1934" max="1934" width="18.140625" style="0" bestFit="1" customWidth="1"/>
    <col min="1935" max="1935" width="14.28125" style="0" bestFit="1" customWidth="1"/>
    <col min="1936" max="1936" width="10.57421875" style="0" bestFit="1" customWidth="1"/>
    <col min="1937" max="1937" width="18.7109375" style="0" bestFit="1" customWidth="1"/>
    <col min="1938" max="1938" width="18.421875" style="0" bestFit="1" customWidth="1"/>
    <col min="1939" max="1939" width="20.421875" style="0" bestFit="1" customWidth="1"/>
    <col min="1940" max="1940" width="5.00390625" style="0" customWidth="1"/>
    <col min="1941" max="1941" width="25.7109375" style="0" customWidth="1"/>
    <col min="1942" max="1942" width="21.57421875" style="0" customWidth="1"/>
    <col min="1943" max="1945" width="16.421875" style="0" customWidth="1"/>
    <col min="1946" max="1946" width="6.8515625" style="0" customWidth="1"/>
    <col min="1947" max="1947" width="22.140625" style="0" customWidth="1"/>
    <col min="1948" max="1952" width="16.421875" style="0" customWidth="1"/>
    <col min="1953" max="1953" width="7.7109375" style="0" customWidth="1"/>
    <col min="1954" max="1954" width="24.421875" style="0" customWidth="1"/>
    <col min="1955" max="1955" width="23.28125" style="0" customWidth="1"/>
    <col min="1956" max="1956" width="24.421875" style="0" customWidth="1"/>
    <col min="1957" max="1957" width="21.57421875" style="0" customWidth="1"/>
    <col min="1958" max="1958" width="38.00390625" style="0" bestFit="1" customWidth="1"/>
    <col min="1959" max="1959" width="38.00390625" style="0" customWidth="1"/>
    <col min="1960" max="1960" width="20.57421875" style="0" customWidth="1"/>
    <col min="1961" max="1961" width="15.421875" style="0" customWidth="1"/>
    <col min="1962" max="1962" width="29.00390625" style="0" customWidth="1"/>
    <col min="1963" max="1963" width="9.140625" style="0" customWidth="1"/>
    <col min="1964" max="1964" width="10.28125" style="0" customWidth="1"/>
    <col min="1965" max="1965" width="10.8515625" style="0" customWidth="1"/>
    <col min="1966" max="1966" width="10.7109375" style="0" customWidth="1"/>
    <col min="1967" max="1967" width="9.7109375" style="0" customWidth="1"/>
    <col min="1968" max="1968" width="11.00390625" style="0" bestFit="1" customWidth="1"/>
    <col min="1969" max="1969" width="14.421875" style="0" customWidth="1"/>
    <col min="1970" max="1970" width="10.8515625" style="0" customWidth="1"/>
    <col min="1971" max="1971" width="12.7109375" style="0" customWidth="1"/>
    <col min="1972" max="1972" width="9.57421875" style="0" customWidth="1"/>
    <col min="1977" max="1977" width="23.00390625" style="0" bestFit="1" customWidth="1"/>
    <col min="1978" max="1978" width="25.140625" style="0" bestFit="1" customWidth="1"/>
    <col min="1979" max="1979" width="25.140625" style="0" customWidth="1"/>
    <col min="1980" max="1980" width="27.421875" style="0" customWidth="1"/>
    <col min="1981" max="1981" width="21.57421875" style="0" customWidth="1"/>
    <col min="1982" max="1982" width="31.57421875" style="0" bestFit="1" customWidth="1"/>
    <col min="1983" max="1983" width="31.57421875" style="0" customWidth="1"/>
    <col min="1984" max="1984" width="30.421875" style="0" customWidth="1"/>
    <col min="2025" max="2025" width="18.421875" style="0" customWidth="1"/>
    <col min="2026" max="2026" width="27.140625" style="0" customWidth="1"/>
    <col min="2027" max="2027" width="23.7109375" style="0" customWidth="1"/>
    <col min="2028" max="2028" width="17.00390625" style="0" customWidth="1"/>
    <col min="2029" max="2029" width="16.7109375" style="0" bestFit="1" customWidth="1"/>
    <col min="2030" max="2030" width="15.57421875" style="0" customWidth="1"/>
    <col min="2031" max="2031" width="13.8515625" style="0" customWidth="1"/>
    <col min="2032" max="2033" width="16.421875" style="0" bestFit="1" customWidth="1"/>
    <col min="2034" max="2034" width="12.28125" style="0" customWidth="1"/>
    <col min="2035" max="2035" width="15.00390625" style="0" bestFit="1" customWidth="1"/>
    <col min="2036" max="2036" width="16.28125" style="0" bestFit="1" customWidth="1"/>
    <col min="2037" max="2037" width="11.421875" style="0" bestFit="1" customWidth="1"/>
    <col min="2038" max="2038" width="8.28125" style="0" bestFit="1" customWidth="1"/>
    <col min="2039" max="2040" width="16.421875" style="0" bestFit="1" customWidth="1"/>
    <col min="2041" max="2041" width="18.421875" style="0" bestFit="1" customWidth="1"/>
    <col min="2042" max="2042" width="15.00390625" style="0" bestFit="1" customWidth="1"/>
    <col min="2043" max="2043" width="16.28125" style="0" bestFit="1" customWidth="1"/>
    <col min="2044" max="2044" width="16.140625" style="0" bestFit="1" customWidth="1"/>
    <col min="2045" max="2045" width="9.28125" style="0" bestFit="1" customWidth="1"/>
    <col min="2046" max="2047" width="16.57421875" style="0" bestFit="1" customWidth="1"/>
    <col min="2048" max="2048" width="18.57421875" style="0" bestFit="1" customWidth="1"/>
    <col min="2049" max="2049" width="15.00390625" style="0" bestFit="1" customWidth="1"/>
    <col min="2050" max="2050" width="16.28125" style="0" bestFit="1" customWidth="1"/>
    <col min="2051" max="2051" width="16.00390625" style="0" bestFit="1" customWidth="1"/>
    <col min="2052" max="2052" width="8.28125" style="0" bestFit="1" customWidth="1"/>
    <col min="2053" max="2054" width="16.421875" style="0" bestFit="1" customWidth="1"/>
    <col min="2055" max="2055" width="18.421875" style="0" bestFit="1" customWidth="1"/>
    <col min="2056" max="2056" width="15.00390625" style="0" bestFit="1" customWidth="1"/>
    <col min="2057" max="2057" width="16.28125" style="0" bestFit="1" customWidth="1"/>
    <col min="2058" max="2058" width="16.00390625" style="0" bestFit="1" customWidth="1"/>
    <col min="2059" max="2059" width="8.28125" style="0" bestFit="1" customWidth="1"/>
    <col min="2060" max="2061" width="16.421875" style="0" bestFit="1" customWidth="1"/>
    <col min="2062" max="2062" width="18.421875" style="0" bestFit="1" customWidth="1"/>
    <col min="2063" max="2063" width="15.00390625" style="0" bestFit="1" customWidth="1"/>
    <col min="2064" max="2064" width="17.8515625" style="0" bestFit="1" customWidth="1"/>
    <col min="2065" max="2065" width="16.00390625" style="0" bestFit="1" customWidth="1"/>
    <col min="2066" max="2066" width="8.28125" style="0" bestFit="1" customWidth="1"/>
    <col min="2067" max="2068" width="16.421875" style="0" bestFit="1" customWidth="1"/>
    <col min="2069" max="2069" width="18.421875" style="0" bestFit="1" customWidth="1"/>
    <col min="2070" max="2070" width="15.00390625" style="0" bestFit="1" customWidth="1"/>
    <col min="2071" max="2071" width="16.28125" style="0" bestFit="1" customWidth="1"/>
    <col min="2072" max="2072" width="16.00390625" style="0" bestFit="1" customWidth="1"/>
    <col min="2073" max="2073" width="8.28125" style="0" bestFit="1" customWidth="1"/>
    <col min="2074" max="2075" width="16.421875" style="0" bestFit="1" customWidth="1"/>
    <col min="2076" max="2076" width="18.421875" style="0" bestFit="1" customWidth="1"/>
    <col min="2077" max="2077" width="15.00390625" style="0" bestFit="1" customWidth="1"/>
    <col min="2078" max="2078" width="16.28125" style="0" bestFit="1" customWidth="1"/>
    <col min="2079" max="2079" width="16.00390625" style="0" bestFit="1" customWidth="1"/>
    <col min="2080" max="2080" width="8.28125" style="0" bestFit="1" customWidth="1"/>
    <col min="2081" max="2082" width="16.421875" style="0" bestFit="1" customWidth="1"/>
    <col min="2083" max="2083" width="18.421875" style="0" bestFit="1" customWidth="1"/>
    <col min="2084" max="2084" width="15.00390625" style="0" bestFit="1" customWidth="1"/>
    <col min="2085" max="2085" width="16.28125" style="0" bestFit="1" customWidth="1"/>
    <col min="2086" max="2086" width="16.00390625" style="0" bestFit="1" customWidth="1"/>
    <col min="2087" max="2087" width="8.28125" style="0" bestFit="1" customWidth="1"/>
    <col min="2088" max="2089" width="16.421875" style="0" bestFit="1" customWidth="1"/>
    <col min="2090" max="2090" width="18.421875" style="0" bestFit="1" customWidth="1"/>
    <col min="2091" max="2091" width="15.00390625" style="0" bestFit="1" customWidth="1"/>
    <col min="2092" max="2092" width="16.28125" style="0" bestFit="1" customWidth="1"/>
    <col min="2093" max="2093" width="16.140625" style="0" bestFit="1" customWidth="1"/>
    <col min="2094" max="2094" width="9.28125" style="0" bestFit="1" customWidth="1"/>
    <col min="2095" max="2096" width="16.57421875" style="0" bestFit="1" customWidth="1"/>
    <col min="2097" max="2097" width="18.57421875" style="0" bestFit="1" customWidth="1"/>
    <col min="2098" max="2098" width="15.00390625" style="0" bestFit="1" customWidth="1"/>
    <col min="2099" max="2099" width="16.28125" style="0" bestFit="1" customWidth="1"/>
    <col min="2100" max="2100" width="16.140625" style="0" bestFit="1" customWidth="1"/>
    <col min="2101" max="2101" width="9.28125" style="0" bestFit="1" customWidth="1"/>
    <col min="2102" max="2103" width="16.57421875" style="0" bestFit="1" customWidth="1"/>
    <col min="2104" max="2104" width="21.421875" style="0" customWidth="1"/>
    <col min="2105" max="2105" width="3.28125" style="0" customWidth="1"/>
    <col min="2106" max="2106" width="25.421875" style="0" customWidth="1"/>
    <col min="2107" max="2107" width="17.140625" style="0" customWidth="1"/>
    <col min="2108" max="2110" width="15.421875" style="0" customWidth="1"/>
    <col min="2111" max="2111" width="6.00390625" style="0" customWidth="1"/>
    <col min="2112" max="2112" width="15.00390625" style="0" bestFit="1" customWidth="1"/>
    <col min="2113" max="2113" width="16.28125" style="0" bestFit="1" customWidth="1"/>
    <col min="2114" max="2114" width="12.421875" style="0" bestFit="1" customWidth="1"/>
    <col min="2115" max="2115" width="8.28125" style="0" bestFit="1" customWidth="1"/>
    <col min="2116" max="2117" width="16.421875" style="0" bestFit="1" customWidth="1"/>
    <col min="2118" max="2118" width="18.421875" style="0" bestFit="1" customWidth="1"/>
    <col min="2119" max="2119" width="15.00390625" style="0" bestFit="1" customWidth="1"/>
    <col min="2120" max="2120" width="16.28125" style="0" bestFit="1" customWidth="1"/>
    <col min="2121" max="2121" width="12.421875" style="0" bestFit="1" customWidth="1"/>
    <col min="2122" max="2122" width="8.28125" style="0" bestFit="1" customWidth="1"/>
    <col min="2123" max="2124" width="16.421875" style="0" bestFit="1" customWidth="1"/>
    <col min="2125" max="2125" width="18.421875" style="0" bestFit="1" customWidth="1"/>
    <col min="2126" max="2126" width="15.00390625" style="0" bestFit="1" customWidth="1"/>
    <col min="2127" max="2127" width="16.28125" style="0" bestFit="1" customWidth="1"/>
    <col min="2128" max="2128" width="12.57421875" style="0" bestFit="1" customWidth="1"/>
    <col min="2129" max="2129" width="9.7109375" style="0" bestFit="1" customWidth="1"/>
    <col min="2130" max="2130" width="18.421875" style="0" bestFit="1" customWidth="1"/>
    <col min="2131" max="2131" width="16.57421875" style="0" bestFit="1" customWidth="1"/>
    <col min="2132" max="2132" width="18.57421875" style="0" bestFit="1" customWidth="1"/>
    <col min="2133" max="2133" width="15.00390625" style="0" bestFit="1" customWidth="1"/>
    <col min="2134" max="2134" width="16.28125" style="0" bestFit="1" customWidth="1"/>
    <col min="2135" max="2135" width="12.57421875" style="0" bestFit="1" customWidth="1"/>
    <col min="2136" max="2136" width="9.7109375" style="0" bestFit="1" customWidth="1"/>
    <col min="2137" max="2138" width="16.57421875" style="0" bestFit="1" customWidth="1"/>
    <col min="2139" max="2162" width="16.421875" style="0" customWidth="1"/>
    <col min="2163" max="2163" width="24.140625" style="0" customWidth="1"/>
    <col min="2164" max="2187" width="16.421875" style="0" customWidth="1"/>
    <col min="2188" max="2188" width="18.421875" style="0" customWidth="1"/>
    <col min="2189" max="2189" width="17.140625" style="0" bestFit="1" customWidth="1"/>
    <col min="2190" max="2190" width="18.140625" style="0" bestFit="1" customWidth="1"/>
    <col min="2191" max="2191" width="14.28125" style="0" bestFit="1" customWidth="1"/>
    <col min="2192" max="2192" width="10.57421875" style="0" bestFit="1" customWidth="1"/>
    <col min="2193" max="2193" width="18.7109375" style="0" bestFit="1" customWidth="1"/>
    <col min="2194" max="2194" width="18.421875" style="0" bestFit="1" customWidth="1"/>
    <col min="2195" max="2195" width="20.421875" style="0" bestFit="1" customWidth="1"/>
    <col min="2196" max="2196" width="5.00390625" style="0" customWidth="1"/>
    <col min="2197" max="2197" width="25.7109375" style="0" customWidth="1"/>
    <col min="2198" max="2198" width="21.57421875" style="0" customWidth="1"/>
    <col min="2199" max="2201" width="16.421875" style="0" customWidth="1"/>
    <col min="2202" max="2202" width="6.8515625" style="0" customWidth="1"/>
    <col min="2203" max="2203" width="22.140625" style="0" customWidth="1"/>
    <col min="2204" max="2208" width="16.421875" style="0" customWidth="1"/>
    <col min="2209" max="2209" width="7.7109375" style="0" customWidth="1"/>
    <col min="2210" max="2210" width="24.421875" style="0" customWidth="1"/>
    <col min="2211" max="2211" width="23.28125" style="0" customWidth="1"/>
    <col min="2212" max="2212" width="24.421875" style="0" customWidth="1"/>
    <col min="2213" max="2213" width="21.57421875" style="0" customWidth="1"/>
    <col min="2214" max="2214" width="38.00390625" style="0" bestFit="1" customWidth="1"/>
    <col min="2215" max="2215" width="38.00390625" style="0" customWidth="1"/>
    <col min="2216" max="2216" width="20.57421875" style="0" customWidth="1"/>
    <col min="2217" max="2217" width="15.421875" style="0" customWidth="1"/>
    <col min="2218" max="2218" width="29.00390625" style="0" customWidth="1"/>
    <col min="2219" max="2219" width="9.140625" style="0" customWidth="1"/>
    <col min="2220" max="2220" width="10.28125" style="0" customWidth="1"/>
    <col min="2221" max="2221" width="10.8515625" style="0" customWidth="1"/>
    <col min="2222" max="2222" width="10.7109375" style="0" customWidth="1"/>
    <col min="2223" max="2223" width="9.7109375" style="0" customWidth="1"/>
    <col min="2224" max="2224" width="11.00390625" style="0" bestFit="1" customWidth="1"/>
    <col min="2225" max="2225" width="14.421875" style="0" customWidth="1"/>
    <col min="2226" max="2226" width="10.8515625" style="0" customWidth="1"/>
    <col min="2227" max="2227" width="12.7109375" style="0" customWidth="1"/>
    <col min="2228" max="2228" width="9.57421875" style="0" customWidth="1"/>
    <col min="2233" max="2233" width="23.00390625" style="0" bestFit="1" customWidth="1"/>
    <col min="2234" max="2234" width="25.140625" style="0" bestFit="1" customWidth="1"/>
    <col min="2235" max="2235" width="25.140625" style="0" customWidth="1"/>
    <col min="2236" max="2236" width="27.421875" style="0" customWidth="1"/>
    <col min="2237" max="2237" width="21.57421875" style="0" customWidth="1"/>
    <col min="2238" max="2238" width="31.57421875" style="0" bestFit="1" customWidth="1"/>
    <col min="2239" max="2239" width="31.57421875" style="0" customWidth="1"/>
    <col min="2240" max="2240" width="30.421875" style="0" customWidth="1"/>
    <col min="2281" max="2281" width="18.421875" style="0" customWidth="1"/>
    <col min="2282" max="2282" width="27.140625" style="0" customWidth="1"/>
    <col min="2283" max="2283" width="23.7109375" style="0" customWidth="1"/>
    <col min="2284" max="2284" width="17.00390625" style="0" customWidth="1"/>
    <col min="2285" max="2285" width="16.7109375" style="0" bestFit="1" customWidth="1"/>
    <col min="2286" max="2286" width="15.57421875" style="0" customWidth="1"/>
    <col min="2287" max="2287" width="13.8515625" style="0" customWidth="1"/>
    <col min="2288" max="2289" width="16.421875" style="0" bestFit="1" customWidth="1"/>
    <col min="2290" max="2290" width="12.28125" style="0" customWidth="1"/>
    <col min="2291" max="2291" width="15.00390625" style="0" bestFit="1" customWidth="1"/>
    <col min="2292" max="2292" width="16.28125" style="0" bestFit="1" customWidth="1"/>
    <col min="2293" max="2293" width="11.421875" style="0" bestFit="1" customWidth="1"/>
    <col min="2294" max="2294" width="8.28125" style="0" bestFit="1" customWidth="1"/>
    <col min="2295" max="2296" width="16.421875" style="0" bestFit="1" customWidth="1"/>
    <col min="2297" max="2297" width="18.421875" style="0" bestFit="1" customWidth="1"/>
    <col min="2298" max="2298" width="15.00390625" style="0" bestFit="1" customWidth="1"/>
    <col min="2299" max="2299" width="16.28125" style="0" bestFit="1" customWidth="1"/>
    <col min="2300" max="2300" width="16.140625" style="0" bestFit="1" customWidth="1"/>
    <col min="2301" max="2301" width="9.28125" style="0" bestFit="1" customWidth="1"/>
    <col min="2302" max="2303" width="16.57421875" style="0" bestFit="1" customWidth="1"/>
    <col min="2304" max="2304" width="18.57421875" style="0" bestFit="1" customWidth="1"/>
    <col min="2305" max="2305" width="15.00390625" style="0" bestFit="1" customWidth="1"/>
    <col min="2306" max="2306" width="16.28125" style="0" bestFit="1" customWidth="1"/>
    <col min="2307" max="2307" width="16.00390625" style="0" bestFit="1" customWidth="1"/>
    <col min="2308" max="2308" width="8.28125" style="0" bestFit="1" customWidth="1"/>
    <col min="2309" max="2310" width="16.421875" style="0" bestFit="1" customWidth="1"/>
    <col min="2311" max="2311" width="18.421875" style="0" bestFit="1" customWidth="1"/>
    <col min="2312" max="2312" width="15.00390625" style="0" bestFit="1" customWidth="1"/>
    <col min="2313" max="2313" width="16.28125" style="0" bestFit="1" customWidth="1"/>
    <col min="2314" max="2314" width="16.00390625" style="0" bestFit="1" customWidth="1"/>
    <col min="2315" max="2315" width="8.28125" style="0" bestFit="1" customWidth="1"/>
    <col min="2316" max="2317" width="16.421875" style="0" bestFit="1" customWidth="1"/>
    <col min="2318" max="2318" width="18.421875" style="0" bestFit="1" customWidth="1"/>
    <col min="2319" max="2319" width="15.00390625" style="0" bestFit="1" customWidth="1"/>
    <col min="2320" max="2320" width="17.8515625" style="0" bestFit="1" customWidth="1"/>
    <col min="2321" max="2321" width="16.00390625" style="0" bestFit="1" customWidth="1"/>
    <col min="2322" max="2322" width="8.28125" style="0" bestFit="1" customWidth="1"/>
    <col min="2323" max="2324" width="16.421875" style="0" bestFit="1" customWidth="1"/>
    <col min="2325" max="2325" width="18.421875" style="0" bestFit="1" customWidth="1"/>
    <col min="2326" max="2326" width="15.00390625" style="0" bestFit="1" customWidth="1"/>
    <col min="2327" max="2327" width="16.28125" style="0" bestFit="1" customWidth="1"/>
    <col min="2328" max="2328" width="16.00390625" style="0" bestFit="1" customWidth="1"/>
    <col min="2329" max="2329" width="8.28125" style="0" bestFit="1" customWidth="1"/>
    <col min="2330" max="2331" width="16.421875" style="0" bestFit="1" customWidth="1"/>
    <col min="2332" max="2332" width="18.421875" style="0" bestFit="1" customWidth="1"/>
    <col min="2333" max="2333" width="15.00390625" style="0" bestFit="1" customWidth="1"/>
    <col min="2334" max="2334" width="16.28125" style="0" bestFit="1" customWidth="1"/>
    <col min="2335" max="2335" width="16.00390625" style="0" bestFit="1" customWidth="1"/>
    <col min="2336" max="2336" width="8.28125" style="0" bestFit="1" customWidth="1"/>
    <col min="2337" max="2338" width="16.421875" style="0" bestFit="1" customWidth="1"/>
    <col min="2339" max="2339" width="18.421875" style="0" bestFit="1" customWidth="1"/>
    <col min="2340" max="2340" width="15.00390625" style="0" bestFit="1" customWidth="1"/>
    <col min="2341" max="2341" width="16.28125" style="0" bestFit="1" customWidth="1"/>
    <col min="2342" max="2342" width="16.00390625" style="0" bestFit="1" customWidth="1"/>
    <col min="2343" max="2343" width="8.28125" style="0" bestFit="1" customWidth="1"/>
    <col min="2344" max="2345" width="16.421875" style="0" bestFit="1" customWidth="1"/>
    <col min="2346" max="2346" width="18.421875" style="0" bestFit="1" customWidth="1"/>
    <col min="2347" max="2347" width="15.00390625" style="0" bestFit="1" customWidth="1"/>
    <col min="2348" max="2348" width="16.28125" style="0" bestFit="1" customWidth="1"/>
    <col min="2349" max="2349" width="16.140625" style="0" bestFit="1" customWidth="1"/>
    <col min="2350" max="2350" width="9.28125" style="0" bestFit="1" customWidth="1"/>
    <col min="2351" max="2352" width="16.57421875" style="0" bestFit="1" customWidth="1"/>
    <col min="2353" max="2353" width="18.57421875" style="0" bestFit="1" customWidth="1"/>
    <col min="2354" max="2354" width="15.00390625" style="0" bestFit="1" customWidth="1"/>
    <col min="2355" max="2355" width="16.28125" style="0" bestFit="1" customWidth="1"/>
    <col min="2356" max="2356" width="16.140625" style="0" bestFit="1" customWidth="1"/>
    <col min="2357" max="2357" width="9.28125" style="0" bestFit="1" customWidth="1"/>
    <col min="2358" max="2359" width="16.57421875" style="0" bestFit="1" customWidth="1"/>
    <col min="2360" max="2360" width="21.421875" style="0" customWidth="1"/>
    <col min="2361" max="2361" width="3.28125" style="0" customWidth="1"/>
    <col min="2362" max="2362" width="25.421875" style="0" customWidth="1"/>
    <col min="2363" max="2363" width="17.140625" style="0" customWidth="1"/>
    <col min="2364" max="2366" width="15.421875" style="0" customWidth="1"/>
    <col min="2367" max="2367" width="6.00390625" style="0" customWidth="1"/>
    <col min="2368" max="2368" width="15.00390625" style="0" bestFit="1" customWidth="1"/>
    <col min="2369" max="2369" width="16.28125" style="0" bestFit="1" customWidth="1"/>
    <col min="2370" max="2370" width="12.421875" style="0" bestFit="1" customWidth="1"/>
    <col min="2371" max="2371" width="8.28125" style="0" bestFit="1" customWidth="1"/>
    <col min="2372" max="2373" width="16.421875" style="0" bestFit="1" customWidth="1"/>
    <col min="2374" max="2374" width="18.421875" style="0" bestFit="1" customWidth="1"/>
    <col min="2375" max="2375" width="15.00390625" style="0" bestFit="1" customWidth="1"/>
    <col min="2376" max="2376" width="16.28125" style="0" bestFit="1" customWidth="1"/>
    <col min="2377" max="2377" width="12.421875" style="0" bestFit="1" customWidth="1"/>
    <col min="2378" max="2378" width="8.28125" style="0" bestFit="1" customWidth="1"/>
    <col min="2379" max="2380" width="16.421875" style="0" bestFit="1" customWidth="1"/>
    <col min="2381" max="2381" width="18.421875" style="0" bestFit="1" customWidth="1"/>
    <col min="2382" max="2382" width="15.00390625" style="0" bestFit="1" customWidth="1"/>
    <col min="2383" max="2383" width="16.28125" style="0" bestFit="1" customWidth="1"/>
    <col min="2384" max="2384" width="12.57421875" style="0" bestFit="1" customWidth="1"/>
    <col min="2385" max="2385" width="9.7109375" style="0" bestFit="1" customWidth="1"/>
    <col min="2386" max="2386" width="18.421875" style="0" bestFit="1" customWidth="1"/>
    <col min="2387" max="2387" width="16.57421875" style="0" bestFit="1" customWidth="1"/>
    <col min="2388" max="2388" width="18.57421875" style="0" bestFit="1" customWidth="1"/>
    <col min="2389" max="2389" width="15.00390625" style="0" bestFit="1" customWidth="1"/>
    <col min="2390" max="2390" width="16.28125" style="0" bestFit="1" customWidth="1"/>
    <col min="2391" max="2391" width="12.57421875" style="0" bestFit="1" customWidth="1"/>
    <col min="2392" max="2392" width="9.7109375" style="0" bestFit="1" customWidth="1"/>
    <col min="2393" max="2394" width="16.57421875" style="0" bestFit="1" customWidth="1"/>
    <col min="2395" max="2418" width="16.421875" style="0" customWidth="1"/>
    <col min="2419" max="2419" width="24.140625" style="0" customWidth="1"/>
    <col min="2420" max="2443" width="16.421875" style="0" customWidth="1"/>
    <col min="2444" max="2444" width="18.421875" style="0" customWidth="1"/>
    <col min="2445" max="2445" width="17.140625" style="0" bestFit="1" customWidth="1"/>
    <col min="2446" max="2446" width="18.140625" style="0" bestFit="1" customWidth="1"/>
    <col min="2447" max="2447" width="14.28125" style="0" bestFit="1" customWidth="1"/>
    <col min="2448" max="2448" width="10.57421875" style="0" bestFit="1" customWidth="1"/>
    <col min="2449" max="2449" width="18.7109375" style="0" bestFit="1" customWidth="1"/>
    <col min="2450" max="2450" width="18.421875" style="0" bestFit="1" customWidth="1"/>
    <col min="2451" max="2451" width="20.421875" style="0" bestFit="1" customWidth="1"/>
    <col min="2452" max="2452" width="5.00390625" style="0" customWidth="1"/>
    <col min="2453" max="2453" width="25.7109375" style="0" customWidth="1"/>
    <col min="2454" max="2454" width="21.57421875" style="0" customWidth="1"/>
    <col min="2455" max="2457" width="16.421875" style="0" customWidth="1"/>
    <col min="2458" max="2458" width="6.8515625" style="0" customWidth="1"/>
    <col min="2459" max="2459" width="22.140625" style="0" customWidth="1"/>
    <col min="2460" max="2464" width="16.421875" style="0" customWidth="1"/>
    <col min="2465" max="2465" width="7.7109375" style="0" customWidth="1"/>
    <col min="2466" max="2466" width="24.421875" style="0" customWidth="1"/>
    <col min="2467" max="2467" width="23.28125" style="0" customWidth="1"/>
    <col min="2468" max="2468" width="24.421875" style="0" customWidth="1"/>
    <col min="2469" max="2469" width="21.57421875" style="0" customWidth="1"/>
    <col min="2470" max="2470" width="38.00390625" style="0" bestFit="1" customWidth="1"/>
    <col min="2471" max="2471" width="38.00390625" style="0" customWidth="1"/>
    <col min="2472" max="2472" width="20.57421875" style="0" customWidth="1"/>
    <col min="2473" max="2473" width="15.421875" style="0" customWidth="1"/>
    <col min="2474" max="2474" width="29.00390625" style="0" customWidth="1"/>
    <col min="2475" max="2475" width="9.140625" style="0" customWidth="1"/>
    <col min="2476" max="2476" width="10.28125" style="0" customWidth="1"/>
    <col min="2477" max="2477" width="10.8515625" style="0" customWidth="1"/>
    <col min="2478" max="2478" width="10.7109375" style="0" customWidth="1"/>
    <col min="2479" max="2479" width="9.7109375" style="0" customWidth="1"/>
    <col min="2480" max="2480" width="11.00390625" style="0" bestFit="1" customWidth="1"/>
    <col min="2481" max="2481" width="14.421875" style="0" customWidth="1"/>
    <col min="2482" max="2482" width="10.8515625" style="0" customWidth="1"/>
    <col min="2483" max="2483" width="12.7109375" style="0" customWidth="1"/>
    <col min="2484" max="2484" width="9.57421875" style="0" customWidth="1"/>
    <col min="2489" max="2489" width="23.00390625" style="0" bestFit="1" customWidth="1"/>
    <col min="2490" max="2490" width="25.140625" style="0" bestFit="1" customWidth="1"/>
    <col min="2491" max="2491" width="25.140625" style="0" customWidth="1"/>
    <col min="2492" max="2492" width="27.421875" style="0" customWidth="1"/>
    <col min="2493" max="2493" width="21.57421875" style="0" customWidth="1"/>
    <col min="2494" max="2494" width="31.57421875" style="0" bestFit="1" customWidth="1"/>
    <col min="2495" max="2495" width="31.57421875" style="0" customWidth="1"/>
    <col min="2496" max="2496" width="30.421875" style="0" customWidth="1"/>
    <col min="2537" max="2537" width="18.421875" style="0" customWidth="1"/>
    <col min="2538" max="2538" width="27.140625" style="0" customWidth="1"/>
    <col min="2539" max="2539" width="23.7109375" style="0" customWidth="1"/>
    <col min="2540" max="2540" width="17.00390625" style="0" customWidth="1"/>
    <col min="2541" max="2541" width="16.7109375" style="0" bestFit="1" customWidth="1"/>
    <col min="2542" max="2542" width="15.57421875" style="0" customWidth="1"/>
    <col min="2543" max="2543" width="13.8515625" style="0" customWidth="1"/>
    <col min="2544" max="2545" width="16.421875" style="0" bestFit="1" customWidth="1"/>
    <col min="2546" max="2546" width="12.28125" style="0" customWidth="1"/>
    <col min="2547" max="2547" width="15.00390625" style="0" bestFit="1" customWidth="1"/>
    <col min="2548" max="2548" width="16.28125" style="0" bestFit="1" customWidth="1"/>
    <col min="2549" max="2549" width="11.421875" style="0" bestFit="1" customWidth="1"/>
    <col min="2550" max="2550" width="8.28125" style="0" bestFit="1" customWidth="1"/>
    <col min="2551" max="2552" width="16.421875" style="0" bestFit="1" customWidth="1"/>
    <col min="2553" max="2553" width="18.421875" style="0" bestFit="1" customWidth="1"/>
    <col min="2554" max="2554" width="15.00390625" style="0" bestFit="1" customWidth="1"/>
    <col min="2555" max="2555" width="16.28125" style="0" bestFit="1" customWidth="1"/>
    <col min="2556" max="2556" width="16.140625" style="0" bestFit="1" customWidth="1"/>
    <col min="2557" max="2557" width="9.28125" style="0" bestFit="1" customWidth="1"/>
    <col min="2558" max="2559" width="16.57421875" style="0" bestFit="1" customWidth="1"/>
    <col min="2560" max="2560" width="18.57421875" style="0" bestFit="1" customWidth="1"/>
    <col min="2561" max="2561" width="15.00390625" style="0" bestFit="1" customWidth="1"/>
    <col min="2562" max="2562" width="16.28125" style="0" bestFit="1" customWidth="1"/>
    <col min="2563" max="2563" width="16.00390625" style="0" bestFit="1" customWidth="1"/>
    <col min="2564" max="2564" width="8.28125" style="0" bestFit="1" customWidth="1"/>
    <col min="2565" max="2566" width="16.421875" style="0" bestFit="1" customWidth="1"/>
    <col min="2567" max="2567" width="18.421875" style="0" bestFit="1" customWidth="1"/>
    <col min="2568" max="2568" width="15.00390625" style="0" bestFit="1" customWidth="1"/>
    <col min="2569" max="2569" width="16.28125" style="0" bestFit="1" customWidth="1"/>
    <col min="2570" max="2570" width="16.00390625" style="0" bestFit="1" customWidth="1"/>
    <col min="2571" max="2571" width="8.28125" style="0" bestFit="1" customWidth="1"/>
    <col min="2572" max="2573" width="16.421875" style="0" bestFit="1" customWidth="1"/>
    <col min="2574" max="2574" width="18.421875" style="0" bestFit="1" customWidth="1"/>
    <col min="2575" max="2575" width="15.00390625" style="0" bestFit="1" customWidth="1"/>
    <col min="2576" max="2576" width="17.8515625" style="0" bestFit="1" customWidth="1"/>
    <col min="2577" max="2577" width="16.00390625" style="0" bestFit="1" customWidth="1"/>
    <col min="2578" max="2578" width="8.28125" style="0" bestFit="1" customWidth="1"/>
    <col min="2579" max="2580" width="16.421875" style="0" bestFit="1" customWidth="1"/>
    <col min="2581" max="2581" width="18.421875" style="0" bestFit="1" customWidth="1"/>
    <col min="2582" max="2582" width="15.00390625" style="0" bestFit="1" customWidth="1"/>
    <col min="2583" max="2583" width="16.28125" style="0" bestFit="1" customWidth="1"/>
    <col min="2584" max="2584" width="16.00390625" style="0" bestFit="1" customWidth="1"/>
    <col min="2585" max="2585" width="8.28125" style="0" bestFit="1" customWidth="1"/>
    <col min="2586" max="2587" width="16.421875" style="0" bestFit="1" customWidth="1"/>
    <col min="2588" max="2588" width="18.421875" style="0" bestFit="1" customWidth="1"/>
    <col min="2589" max="2589" width="15.00390625" style="0" bestFit="1" customWidth="1"/>
    <col min="2590" max="2590" width="16.28125" style="0" bestFit="1" customWidth="1"/>
    <col min="2591" max="2591" width="16.00390625" style="0" bestFit="1" customWidth="1"/>
    <col min="2592" max="2592" width="8.28125" style="0" bestFit="1" customWidth="1"/>
    <col min="2593" max="2594" width="16.421875" style="0" bestFit="1" customWidth="1"/>
    <col min="2595" max="2595" width="18.421875" style="0" bestFit="1" customWidth="1"/>
    <col min="2596" max="2596" width="15.00390625" style="0" bestFit="1" customWidth="1"/>
    <col min="2597" max="2597" width="16.28125" style="0" bestFit="1" customWidth="1"/>
    <col min="2598" max="2598" width="16.00390625" style="0" bestFit="1" customWidth="1"/>
    <col min="2599" max="2599" width="8.28125" style="0" bestFit="1" customWidth="1"/>
    <col min="2600" max="2601" width="16.421875" style="0" bestFit="1" customWidth="1"/>
    <col min="2602" max="2602" width="18.421875" style="0" bestFit="1" customWidth="1"/>
    <col min="2603" max="2603" width="15.00390625" style="0" bestFit="1" customWidth="1"/>
    <col min="2604" max="2604" width="16.28125" style="0" bestFit="1" customWidth="1"/>
    <col min="2605" max="2605" width="16.140625" style="0" bestFit="1" customWidth="1"/>
    <col min="2606" max="2606" width="9.28125" style="0" bestFit="1" customWidth="1"/>
    <col min="2607" max="2608" width="16.57421875" style="0" bestFit="1" customWidth="1"/>
    <col min="2609" max="2609" width="18.57421875" style="0" bestFit="1" customWidth="1"/>
    <col min="2610" max="2610" width="15.00390625" style="0" bestFit="1" customWidth="1"/>
    <col min="2611" max="2611" width="16.28125" style="0" bestFit="1" customWidth="1"/>
    <col min="2612" max="2612" width="16.140625" style="0" bestFit="1" customWidth="1"/>
    <col min="2613" max="2613" width="9.28125" style="0" bestFit="1" customWidth="1"/>
    <col min="2614" max="2615" width="16.57421875" style="0" bestFit="1" customWidth="1"/>
    <col min="2616" max="2616" width="21.421875" style="0" customWidth="1"/>
    <col min="2617" max="2617" width="3.28125" style="0" customWidth="1"/>
    <col min="2618" max="2618" width="25.421875" style="0" customWidth="1"/>
    <col min="2619" max="2619" width="17.140625" style="0" customWidth="1"/>
    <col min="2620" max="2622" width="15.421875" style="0" customWidth="1"/>
    <col min="2623" max="2623" width="6.00390625" style="0" customWidth="1"/>
    <col min="2624" max="2624" width="15.00390625" style="0" bestFit="1" customWidth="1"/>
    <col min="2625" max="2625" width="16.28125" style="0" bestFit="1" customWidth="1"/>
    <col min="2626" max="2626" width="12.421875" style="0" bestFit="1" customWidth="1"/>
    <col min="2627" max="2627" width="8.28125" style="0" bestFit="1" customWidth="1"/>
    <col min="2628" max="2629" width="16.421875" style="0" bestFit="1" customWidth="1"/>
    <col min="2630" max="2630" width="18.421875" style="0" bestFit="1" customWidth="1"/>
    <col min="2631" max="2631" width="15.00390625" style="0" bestFit="1" customWidth="1"/>
    <col min="2632" max="2632" width="16.28125" style="0" bestFit="1" customWidth="1"/>
    <col min="2633" max="2633" width="12.421875" style="0" bestFit="1" customWidth="1"/>
    <col min="2634" max="2634" width="8.28125" style="0" bestFit="1" customWidth="1"/>
    <col min="2635" max="2636" width="16.421875" style="0" bestFit="1" customWidth="1"/>
    <col min="2637" max="2637" width="18.421875" style="0" bestFit="1" customWidth="1"/>
    <col min="2638" max="2638" width="15.00390625" style="0" bestFit="1" customWidth="1"/>
    <col min="2639" max="2639" width="16.28125" style="0" bestFit="1" customWidth="1"/>
    <col min="2640" max="2640" width="12.57421875" style="0" bestFit="1" customWidth="1"/>
    <col min="2641" max="2641" width="9.7109375" style="0" bestFit="1" customWidth="1"/>
    <col min="2642" max="2642" width="18.421875" style="0" bestFit="1" customWidth="1"/>
    <col min="2643" max="2643" width="16.57421875" style="0" bestFit="1" customWidth="1"/>
    <col min="2644" max="2644" width="18.57421875" style="0" bestFit="1" customWidth="1"/>
    <col min="2645" max="2645" width="15.00390625" style="0" bestFit="1" customWidth="1"/>
    <col min="2646" max="2646" width="16.28125" style="0" bestFit="1" customWidth="1"/>
    <col min="2647" max="2647" width="12.57421875" style="0" bestFit="1" customWidth="1"/>
    <col min="2648" max="2648" width="9.7109375" style="0" bestFit="1" customWidth="1"/>
    <col min="2649" max="2650" width="16.57421875" style="0" bestFit="1" customWidth="1"/>
    <col min="2651" max="2674" width="16.421875" style="0" customWidth="1"/>
    <col min="2675" max="2675" width="24.140625" style="0" customWidth="1"/>
    <col min="2676" max="2699" width="16.421875" style="0" customWidth="1"/>
    <col min="2700" max="2700" width="18.421875" style="0" customWidth="1"/>
    <col min="2701" max="2701" width="17.140625" style="0" bestFit="1" customWidth="1"/>
    <col min="2702" max="2702" width="18.140625" style="0" bestFit="1" customWidth="1"/>
    <col min="2703" max="2703" width="14.28125" style="0" bestFit="1" customWidth="1"/>
    <col min="2704" max="2704" width="10.57421875" style="0" bestFit="1" customWidth="1"/>
    <col min="2705" max="2705" width="18.7109375" style="0" bestFit="1" customWidth="1"/>
    <col min="2706" max="2706" width="18.421875" style="0" bestFit="1" customWidth="1"/>
    <col min="2707" max="2707" width="20.421875" style="0" bestFit="1" customWidth="1"/>
    <col min="2708" max="2708" width="5.00390625" style="0" customWidth="1"/>
    <col min="2709" max="2709" width="25.7109375" style="0" customWidth="1"/>
    <col min="2710" max="2710" width="21.57421875" style="0" customWidth="1"/>
    <col min="2711" max="2713" width="16.421875" style="0" customWidth="1"/>
    <col min="2714" max="2714" width="6.8515625" style="0" customWidth="1"/>
    <col min="2715" max="2715" width="22.140625" style="0" customWidth="1"/>
    <col min="2716" max="2720" width="16.421875" style="0" customWidth="1"/>
    <col min="2721" max="2721" width="7.7109375" style="0" customWidth="1"/>
    <col min="2722" max="2722" width="24.421875" style="0" customWidth="1"/>
    <col min="2723" max="2723" width="23.28125" style="0" customWidth="1"/>
    <col min="2724" max="2724" width="24.421875" style="0" customWidth="1"/>
    <col min="2725" max="2725" width="21.57421875" style="0" customWidth="1"/>
    <col min="2726" max="2726" width="38.00390625" style="0" bestFit="1" customWidth="1"/>
    <col min="2727" max="2727" width="38.00390625" style="0" customWidth="1"/>
    <col min="2728" max="2728" width="20.57421875" style="0" customWidth="1"/>
    <col min="2729" max="2729" width="15.421875" style="0" customWidth="1"/>
    <col min="2730" max="2730" width="29.00390625" style="0" customWidth="1"/>
    <col min="2731" max="2731" width="9.140625" style="0" customWidth="1"/>
    <col min="2732" max="2732" width="10.28125" style="0" customWidth="1"/>
    <col min="2733" max="2733" width="10.8515625" style="0" customWidth="1"/>
    <col min="2734" max="2734" width="10.7109375" style="0" customWidth="1"/>
    <col min="2735" max="2735" width="9.7109375" style="0" customWidth="1"/>
    <col min="2736" max="2736" width="11.00390625" style="0" bestFit="1" customWidth="1"/>
    <col min="2737" max="2737" width="14.421875" style="0" customWidth="1"/>
    <col min="2738" max="2738" width="10.8515625" style="0" customWidth="1"/>
    <col min="2739" max="2739" width="12.7109375" style="0" customWidth="1"/>
    <col min="2740" max="2740" width="9.57421875" style="0" customWidth="1"/>
    <col min="2745" max="2745" width="23.00390625" style="0" bestFit="1" customWidth="1"/>
    <col min="2746" max="2746" width="25.140625" style="0" bestFit="1" customWidth="1"/>
    <col min="2747" max="2747" width="25.140625" style="0" customWidth="1"/>
    <col min="2748" max="2748" width="27.421875" style="0" customWidth="1"/>
    <col min="2749" max="2749" width="21.57421875" style="0" customWidth="1"/>
    <col min="2750" max="2750" width="31.57421875" style="0" bestFit="1" customWidth="1"/>
    <col min="2751" max="2751" width="31.57421875" style="0" customWidth="1"/>
    <col min="2752" max="2752" width="30.421875" style="0" customWidth="1"/>
    <col min="2793" max="2793" width="18.421875" style="0" customWidth="1"/>
    <col min="2794" max="2794" width="27.140625" style="0" customWidth="1"/>
    <col min="2795" max="2795" width="23.7109375" style="0" customWidth="1"/>
    <col min="2796" max="2796" width="17.00390625" style="0" customWidth="1"/>
    <col min="2797" max="2797" width="16.7109375" style="0" bestFit="1" customWidth="1"/>
    <col min="2798" max="2798" width="15.57421875" style="0" customWidth="1"/>
    <col min="2799" max="2799" width="13.8515625" style="0" customWidth="1"/>
    <col min="2800" max="2801" width="16.421875" style="0" bestFit="1" customWidth="1"/>
    <col min="2802" max="2802" width="12.28125" style="0" customWidth="1"/>
    <col min="2803" max="2803" width="15.00390625" style="0" bestFit="1" customWidth="1"/>
    <col min="2804" max="2804" width="16.28125" style="0" bestFit="1" customWidth="1"/>
    <col min="2805" max="2805" width="11.421875" style="0" bestFit="1" customWidth="1"/>
    <col min="2806" max="2806" width="8.28125" style="0" bestFit="1" customWidth="1"/>
    <col min="2807" max="2808" width="16.421875" style="0" bestFit="1" customWidth="1"/>
    <col min="2809" max="2809" width="18.421875" style="0" bestFit="1" customWidth="1"/>
    <col min="2810" max="2810" width="15.00390625" style="0" bestFit="1" customWidth="1"/>
    <col min="2811" max="2811" width="16.28125" style="0" bestFit="1" customWidth="1"/>
    <col min="2812" max="2812" width="16.140625" style="0" bestFit="1" customWidth="1"/>
    <col min="2813" max="2813" width="9.28125" style="0" bestFit="1" customWidth="1"/>
    <col min="2814" max="2815" width="16.57421875" style="0" bestFit="1" customWidth="1"/>
    <col min="2816" max="2816" width="18.57421875" style="0" bestFit="1" customWidth="1"/>
    <col min="2817" max="2817" width="15.00390625" style="0" bestFit="1" customWidth="1"/>
    <col min="2818" max="2818" width="16.28125" style="0" bestFit="1" customWidth="1"/>
    <col min="2819" max="2819" width="16.00390625" style="0" bestFit="1" customWidth="1"/>
    <col min="2820" max="2820" width="8.28125" style="0" bestFit="1" customWidth="1"/>
    <col min="2821" max="2822" width="16.421875" style="0" bestFit="1" customWidth="1"/>
    <col min="2823" max="2823" width="18.421875" style="0" bestFit="1" customWidth="1"/>
    <col min="2824" max="2824" width="15.00390625" style="0" bestFit="1" customWidth="1"/>
    <col min="2825" max="2825" width="16.28125" style="0" bestFit="1" customWidth="1"/>
    <col min="2826" max="2826" width="16.00390625" style="0" bestFit="1" customWidth="1"/>
    <col min="2827" max="2827" width="8.28125" style="0" bestFit="1" customWidth="1"/>
    <col min="2828" max="2829" width="16.421875" style="0" bestFit="1" customWidth="1"/>
    <col min="2830" max="2830" width="18.421875" style="0" bestFit="1" customWidth="1"/>
    <col min="2831" max="2831" width="15.00390625" style="0" bestFit="1" customWidth="1"/>
    <col min="2832" max="2832" width="17.8515625" style="0" bestFit="1" customWidth="1"/>
    <col min="2833" max="2833" width="16.00390625" style="0" bestFit="1" customWidth="1"/>
    <col min="2834" max="2834" width="8.28125" style="0" bestFit="1" customWidth="1"/>
    <col min="2835" max="2836" width="16.421875" style="0" bestFit="1" customWidth="1"/>
    <col min="2837" max="2837" width="18.421875" style="0" bestFit="1" customWidth="1"/>
    <col min="2838" max="2838" width="15.00390625" style="0" bestFit="1" customWidth="1"/>
    <col min="2839" max="2839" width="16.28125" style="0" bestFit="1" customWidth="1"/>
    <col min="2840" max="2840" width="16.00390625" style="0" bestFit="1" customWidth="1"/>
    <col min="2841" max="2841" width="8.28125" style="0" bestFit="1" customWidth="1"/>
    <col min="2842" max="2843" width="16.421875" style="0" bestFit="1" customWidth="1"/>
    <col min="2844" max="2844" width="18.421875" style="0" bestFit="1" customWidth="1"/>
    <col min="2845" max="2845" width="15.00390625" style="0" bestFit="1" customWidth="1"/>
    <col min="2846" max="2846" width="16.28125" style="0" bestFit="1" customWidth="1"/>
    <col min="2847" max="2847" width="16.00390625" style="0" bestFit="1" customWidth="1"/>
    <col min="2848" max="2848" width="8.28125" style="0" bestFit="1" customWidth="1"/>
    <col min="2849" max="2850" width="16.421875" style="0" bestFit="1" customWidth="1"/>
    <col min="2851" max="2851" width="18.421875" style="0" bestFit="1" customWidth="1"/>
    <col min="2852" max="2852" width="15.00390625" style="0" bestFit="1" customWidth="1"/>
    <col min="2853" max="2853" width="16.28125" style="0" bestFit="1" customWidth="1"/>
    <col min="2854" max="2854" width="16.00390625" style="0" bestFit="1" customWidth="1"/>
    <col min="2855" max="2855" width="8.28125" style="0" bestFit="1" customWidth="1"/>
    <col min="2856" max="2857" width="16.421875" style="0" bestFit="1" customWidth="1"/>
    <col min="2858" max="2858" width="18.421875" style="0" bestFit="1" customWidth="1"/>
    <col min="2859" max="2859" width="15.00390625" style="0" bestFit="1" customWidth="1"/>
    <col min="2860" max="2860" width="16.28125" style="0" bestFit="1" customWidth="1"/>
    <col min="2861" max="2861" width="16.140625" style="0" bestFit="1" customWidth="1"/>
    <col min="2862" max="2862" width="9.28125" style="0" bestFit="1" customWidth="1"/>
    <col min="2863" max="2864" width="16.57421875" style="0" bestFit="1" customWidth="1"/>
    <col min="2865" max="2865" width="18.57421875" style="0" bestFit="1" customWidth="1"/>
    <col min="2866" max="2866" width="15.00390625" style="0" bestFit="1" customWidth="1"/>
    <col min="2867" max="2867" width="16.28125" style="0" bestFit="1" customWidth="1"/>
    <col min="2868" max="2868" width="16.140625" style="0" bestFit="1" customWidth="1"/>
    <col min="2869" max="2869" width="9.28125" style="0" bestFit="1" customWidth="1"/>
    <col min="2870" max="2871" width="16.57421875" style="0" bestFit="1" customWidth="1"/>
    <col min="2872" max="2872" width="21.421875" style="0" customWidth="1"/>
    <col min="2873" max="2873" width="3.28125" style="0" customWidth="1"/>
    <col min="2874" max="2874" width="25.421875" style="0" customWidth="1"/>
    <col min="2875" max="2875" width="17.140625" style="0" customWidth="1"/>
    <col min="2876" max="2878" width="15.421875" style="0" customWidth="1"/>
    <col min="2879" max="2879" width="6.00390625" style="0" customWidth="1"/>
    <col min="2880" max="2880" width="15.00390625" style="0" bestFit="1" customWidth="1"/>
    <col min="2881" max="2881" width="16.28125" style="0" bestFit="1" customWidth="1"/>
    <col min="2882" max="2882" width="12.421875" style="0" bestFit="1" customWidth="1"/>
    <col min="2883" max="2883" width="8.28125" style="0" bestFit="1" customWidth="1"/>
    <col min="2884" max="2885" width="16.421875" style="0" bestFit="1" customWidth="1"/>
    <col min="2886" max="2886" width="18.421875" style="0" bestFit="1" customWidth="1"/>
    <col min="2887" max="2887" width="15.00390625" style="0" bestFit="1" customWidth="1"/>
    <col min="2888" max="2888" width="16.28125" style="0" bestFit="1" customWidth="1"/>
    <col min="2889" max="2889" width="12.421875" style="0" bestFit="1" customWidth="1"/>
    <col min="2890" max="2890" width="8.28125" style="0" bestFit="1" customWidth="1"/>
    <col min="2891" max="2892" width="16.421875" style="0" bestFit="1" customWidth="1"/>
    <col min="2893" max="2893" width="18.421875" style="0" bestFit="1" customWidth="1"/>
    <col min="2894" max="2894" width="15.00390625" style="0" bestFit="1" customWidth="1"/>
    <col min="2895" max="2895" width="16.28125" style="0" bestFit="1" customWidth="1"/>
    <col min="2896" max="2896" width="12.57421875" style="0" bestFit="1" customWidth="1"/>
    <col min="2897" max="2897" width="9.7109375" style="0" bestFit="1" customWidth="1"/>
    <col min="2898" max="2898" width="18.421875" style="0" bestFit="1" customWidth="1"/>
    <col min="2899" max="2899" width="16.57421875" style="0" bestFit="1" customWidth="1"/>
    <col min="2900" max="2900" width="18.57421875" style="0" bestFit="1" customWidth="1"/>
    <col min="2901" max="2901" width="15.00390625" style="0" bestFit="1" customWidth="1"/>
    <col min="2902" max="2902" width="16.28125" style="0" bestFit="1" customWidth="1"/>
    <col min="2903" max="2903" width="12.57421875" style="0" bestFit="1" customWidth="1"/>
    <col min="2904" max="2904" width="9.7109375" style="0" bestFit="1" customWidth="1"/>
    <col min="2905" max="2906" width="16.57421875" style="0" bestFit="1" customWidth="1"/>
    <col min="2907" max="2930" width="16.421875" style="0" customWidth="1"/>
    <col min="2931" max="2931" width="24.140625" style="0" customWidth="1"/>
    <col min="2932" max="2955" width="16.421875" style="0" customWidth="1"/>
    <col min="2956" max="2956" width="18.421875" style="0" customWidth="1"/>
    <col min="2957" max="2957" width="17.140625" style="0" bestFit="1" customWidth="1"/>
    <col min="2958" max="2958" width="18.140625" style="0" bestFit="1" customWidth="1"/>
    <col min="2959" max="2959" width="14.28125" style="0" bestFit="1" customWidth="1"/>
    <col min="2960" max="2960" width="10.57421875" style="0" bestFit="1" customWidth="1"/>
    <col min="2961" max="2961" width="18.7109375" style="0" bestFit="1" customWidth="1"/>
    <col min="2962" max="2962" width="18.421875" style="0" bestFit="1" customWidth="1"/>
    <col min="2963" max="2963" width="20.421875" style="0" bestFit="1" customWidth="1"/>
    <col min="2964" max="2964" width="5.00390625" style="0" customWidth="1"/>
    <col min="2965" max="2965" width="25.7109375" style="0" customWidth="1"/>
    <col min="2966" max="2966" width="21.57421875" style="0" customWidth="1"/>
    <col min="2967" max="2969" width="16.421875" style="0" customWidth="1"/>
    <col min="2970" max="2970" width="6.8515625" style="0" customWidth="1"/>
    <col min="2971" max="2971" width="22.140625" style="0" customWidth="1"/>
    <col min="2972" max="2976" width="16.421875" style="0" customWidth="1"/>
    <col min="2977" max="2977" width="7.7109375" style="0" customWidth="1"/>
    <col min="2978" max="2978" width="24.421875" style="0" customWidth="1"/>
    <col min="2979" max="2979" width="23.28125" style="0" customWidth="1"/>
    <col min="2980" max="2980" width="24.421875" style="0" customWidth="1"/>
    <col min="2981" max="2981" width="21.57421875" style="0" customWidth="1"/>
    <col min="2982" max="2982" width="38.00390625" style="0" bestFit="1" customWidth="1"/>
    <col min="2983" max="2983" width="38.00390625" style="0" customWidth="1"/>
    <col min="2984" max="2984" width="20.57421875" style="0" customWidth="1"/>
    <col min="2985" max="2985" width="15.421875" style="0" customWidth="1"/>
    <col min="2986" max="2986" width="29.00390625" style="0" customWidth="1"/>
    <col min="2987" max="2987" width="9.140625" style="0" customWidth="1"/>
    <col min="2988" max="2988" width="10.28125" style="0" customWidth="1"/>
    <col min="2989" max="2989" width="10.8515625" style="0" customWidth="1"/>
    <col min="2990" max="2990" width="10.7109375" style="0" customWidth="1"/>
    <col min="2991" max="2991" width="9.7109375" style="0" customWidth="1"/>
    <col min="2992" max="2992" width="11.00390625" style="0" bestFit="1" customWidth="1"/>
    <col min="2993" max="2993" width="14.421875" style="0" customWidth="1"/>
    <col min="2994" max="2994" width="10.8515625" style="0" customWidth="1"/>
    <col min="2995" max="2995" width="12.7109375" style="0" customWidth="1"/>
    <col min="2996" max="2996" width="9.57421875" style="0" customWidth="1"/>
    <col min="3001" max="3001" width="23.00390625" style="0" bestFit="1" customWidth="1"/>
    <col min="3002" max="3002" width="25.140625" style="0" bestFit="1" customWidth="1"/>
    <col min="3003" max="3003" width="25.140625" style="0" customWidth="1"/>
    <col min="3004" max="3004" width="27.421875" style="0" customWidth="1"/>
    <col min="3005" max="3005" width="21.57421875" style="0" customWidth="1"/>
    <col min="3006" max="3006" width="31.57421875" style="0" bestFit="1" customWidth="1"/>
    <col min="3007" max="3007" width="31.57421875" style="0" customWidth="1"/>
    <col min="3008" max="3008" width="30.421875" style="0" customWidth="1"/>
    <col min="3049" max="3049" width="18.421875" style="0" customWidth="1"/>
    <col min="3050" max="3050" width="27.140625" style="0" customWidth="1"/>
    <col min="3051" max="3051" width="23.7109375" style="0" customWidth="1"/>
    <col min="3052" max="3052" width="17.00390625" style="0" customWidth="1"/>
    <col min="3053" max="3053" width="16.7109375" style="0" bestFit="1" customWidth="1"/>
    <col min="3054" max="3054" width="15.57421875" style="0" customWidth="1"/>
    <col min="3055" max="3055" width="13.8515625" style="0" customWidth="1"/>
    <col min="3056" max="3057" width="16.421875" style="0" bestFit="1" customWidth="1"/>
    <col min="3058" max="3058" width="12.28125" style="0" customWidth="1"/>
    <col min="3059" max="3059" width="15.00390625" style="0" bestFit="1" customWidth="1"/>
    <col min="3060" max="3060" width="16.28125" style="0" bestFit="1" customWidth="1"/>
    <col min="3061" max="3061" width="11.421875" style="0" bestFit="1" customWidth="1"/>
    <col min="3062" max="3062" width="8.28125" style="0" bestFit="1" customWidth="1"/>
    <col min="3063" max="3064" width="16.421875" style="0" bestFit="1" customWidth="1"/>
    <col min="3065" max="3065" width="18.421875" style="0" bestFit="1" customWidth="1"/>
    <col min="3066" max="3066" width="15.00390625" style="0" bestFit="1" customWidth="1"/>
    <col min="3067" max="3067" width="16.28125" style="0" bestFit="1" customWidth="1"/>
    <col min="3068" max="3068" width="16.140625" style="0" bestFit="1" customWidth="1"/>
    <col min="3069" max="3069" width="9.28125" style="0" bestFit="1" customWidth="1"/>
    <col min="3070" max="3071" width="16.57421875" style="0" bestFit="1" customWidth="1"/>
    <col min="3072" max="3072" width="18.57421875" style="0" bestFit="1" customWidth="1"/>
    <col min="3073" max="3073" width="15.00390625" style="0" bestFit="1" customWidth="1"/>
    <col min="3074" max="3074" width="16.28125" style="0" bestFit="1" customWidth="1"/>
    <col min="3075" max="3075" width="16.00390625" style="0" bestFit="1" customWidth="1"/>
    <col min="3076" max="3076" width="8.28125" style="0" bestFit="1" customWidth="1"/>
    <col min="3077" max="3078" width="16.421875" style="0" bestFit="1" customWidth="1"/>
    <col min="3079" max="3079" width="18.421875" style="0" bestFit="1" customWidth="1"/>
    <col min="3080" max="3080" width="15.00390625" style="0" bestFit="1" customWidth="1"/>
    <col min="3081" max="3081" width="16.28125" style="0" bestFit="1" customWidth="1"/>
    <col min="3082" max="3082" width="16.00390625" style="0" bestFit="1" customWidth="1"/>
    <col min="3083" max="3083" width="8.28125" style="0" bestFit="1" customWidth="1"/>
    <col min="3084" max="3085" width="16.421875" style="0" bestFit="1" customWidth="1"/>
    <col min="3086" max="3086" width="18.421875" style="0" bestFit="1" customWidth="1"/>
    <col min="3087" max="3087" width="15.00390625" style="0" bestFit="1" customWidth="1"/>
    <col min="3088" max="3088" width="17.8515625" style="0" bestFit="1" customWidth="1"/>
    <col min="3089" max="3089" width="16.00390625" style="0" bestFit="1" customWidth="1"/>
    <col min="3090" max="3090" width="8.28125" style="0" bestFit="1" customWidth="1"/>
    <col min="3091" max="3092" width="16.421875" style="0" bestFit="1" customWidth="1"/>
    <col min="3093" max="3093" width="18.421875" style="0" bestFit="1" customWidth="1"/>
    <col min="3094" max="3094" width="15.00390625" style="0" bestFit="1" customWidth="1"/>
    <col min="3095" max="3095" width="16.28125" style="0" bestFit="1" customWidth="1"/>
    <col min="3096" max="3096" width="16.00390625" style="0" bestFit="1" customWidth="1"/>
    <col min="3097" max="3097" width="8.28125" style="0" bestFit="1" customWidth="1"/>
    <col min="3098" max="3099" width="16.421875" style="0" bestFit="1" customWidth="1"/>
    <col min="3100" max="3100" width="18.421875" style="0" bestFit="1" customWidth="1"/>
    <col min="3101" max="3101" width="15.00390625" style="0" bestFit="1" customWidth="1"/>
    <col min="3102" max="3102" width="16.28125" style="0" bestFit="1" customWidth="1"/>
    <col min="3103" max="3103" width="16.00390625" style="0" bestFit="1" customWidth="1"/>
    <col min="3104" max="3104" width="8.28125" style="0" bestFit="1" customWidth="1"/>
    <col min="3105" max="3106" width="16.421875" style="0" bestFit="1" customWidth="1"/>
    <col min="3107" max="3107" width="18.421875" style="0" bestFit="1" customWidth="1"/>
    <col min="3108" max="3108" width="15.00390625" style="0" bestFit="1" customWidth="1"/>
    <col min="3109" max="3109" width="16.28125" style="0" bestFit="1" customWidth="1"/>
    <col min="3110" max="3110" width="16.00390625" style="0" bestFit="1" customWidth="1"/>
    <col min="3111" max="3111" width="8.28125" style="0" bestFit="1" customWidth="1"/>
    <col min="3112" max="3113" width="16.421875" style="0" bestFit="1" customWidth="1"/>
    <col min="3114" max="3114" width="18.421875" style="0" bestFit="1" customWidth="1"/>
    <col min="3115" max="3115" width="15.00390625" style="0" bestFit="1" customWidth="1"/>
    <col min="3116" max="3116" width="16.28125" style="0" bestFit="1" customWidth="1"/>
    <col min="3117" max="3117" width="16.140625" style="0" bestFit="1" customWidth="1"/>
    <col min="3118" max="3118" width="9.28125" style="0" bestFit="1" customWidth="1"/>
    <col min="3119" max="3120" width="16.57421875" style="0" bestFit="1" customWidth="1"/>
    <col min="3121" max="3121" width="18.57421875" style="0" bestFit="1" customWidth="1"/>
    <col min="3122" max="3122" width="15.00390625" style="0" bestFit="1" customWidth="1"/>
    <col min="3123" max="3123" width="16.28125" style="0" bestFit="1" customWidth="1"/>
    <col min="3124" max="3124" width="16.140625" style="0" bestFit="1" customWidth="1"/>
    <col min="3125" max="3125" width="9.28125" style="0" bestFit="1" customWidth="1"/>
    <col min="3126" max="3127" width="16.57421875" style="0" bestFit="1" customWidth="1"/>
    <col min="3128" max="3128" width="21.421875" style="0" customWidth="1"/>
    <col min="3129" max="3129" width="3.28125" style="0" customWidth="1"/>
    <col min="3130" max="3130" width="25.421875" style="0" customWidth="1"/>
    <col min="3131" max="3131" width="17.140625" style="0" customWidth="1"/>
    <col min="3132" max="3134" width="15.421875" style="0" customWidth="1"/>
    <col min="3135" max="3135" width="6.00390625" style="0" customWidth="1"/>
    <col min="3136" max="3136" width="15.00390625" style="0" bestFit="1" customWidth="1"/>
    <col min="3137" max="3137" width="16.28125" style="0" bestFit="1" customWidth="1"/>
    <col min="3138" max="3138" width="12.421875" style="0" bestFit="1" customWidth="1"/>
    <col min="3139" max="3139" width="8.28125" style="0" bestFit="1" customWidth="1"/>
    <col min="3140" max="3141" width="16.421875" style="0" bestFit="1" customWidth="1"/>
    <col min="3142" max="3142" width="18.421875" style="0" bestFit="1" customWidth="1"/>
    <col min="3143" max="3143" width="15.00390625" style="0" bestFit="1" customWidth="1"/>
    <col min="3144" max="3144" width="16.28125" style="0" bestFit="1" customWidth="1"/>
    <col min="3145" max="3145" width="12.421875" style="0" bestFit="1" customWidth="1"/>
    <col min="3146" max="3146" width="8.28125" style="0" bestFit="1" customWidth="1"/>
    <col min="3147" max="3148" width="16.421875" style="0" bestFit="1" customWidth="1"/>
    <col min="3149" max="3149" width="18.421875" style="0" bestFit="1" customWidth="1"/>
    <col min="3150" max="3150" width="15.00390625" style="0" bestFit="1" customWidth="1"/>
    <col min="3151" max="3151" width="16.28125" style="0" bestFit="1" customWidth="1"/>
    <col min="3152" max="3152" width="12.57421875" style="0" bestFit="1" customWidth="1"/>
    <col min="3153" max="3153" width="9.7109375" style="0" bestFit="1" customWidth="1"/>
    <col min="3154" max="3154" width="18.421875" style="0" bestFit="1" customWidth="1"/>
    <col min="3155" max="3155" width="16.57421875" style="0" bestFit="1" customWidth="1"/>
    <col min="3156" max="3156" width="18.57421875" style="0" bestFit="1" customWidth="1"/>
    <col min="3157" max="3157" width="15.00390625" style="0" bestFit="1" customWidth="1"/>
    <col min="3158" max="3158" width="16.28125" style="0" bestFit="1" customWidth="1"/>
    <col min="3159" max="3159" width="12.57421875" style="0" bestFit="1" customWidth="1"/>
    <col min="3160" max="3160" width="9.7109375" style="0" bestFit="1" customWidth="1"/>
    <col min="3161" max="3162" width="16.57421875" style="0" bestFit="1" customWidth="1"/>
    <col min="3163" max="3186" width="16.421875" style="0" customWidth="1"/>
    <col min="3187" max="3187" width="24.140625" style="0" customWidth="1"/>
    <col min="3188" max="3211" width="16.421875" style="0" customWidth="1"/>
    <col min="3212" max="3212" width="18.421875" style="0" customWidth="1"/>
    <col min="3213" max="3213" width="17.140625" style="0" bestFit="1" customWidth="1"/>
    <col min="3214" max="3214" width="18.140625" style="0" bestFit="1" customWidth="1"/>
    <col min="3215" max="3215" width="14.28125" style="0" bestFit="1" customWidth="1"/>
    <col min="3216" max="3216" width="10.57421875" style="0" bestFit="1" customWidth="1"/>
    <col min="3217" max="3217" width="18.7109375" style="0" bestFit="1" customWidth="1"/>
    <col min="3218" max="3218" width="18.421875" style="0" bestFit="1" customWidth="1"/>
    <col min="3219" max="3219" width="20.421875" style="0" bestFit="1" customWidth="1"/>
    <col min="3220" max="3220" width="5.00390625" style="0" customWidth="1"/>
    <col min="3221" max="3221" width="25.7109375" style="0" customWidth="1"/>
    <col min="3222" max="3222" width="21.57421875" style="0" customWidth="1"/>
    <col min="3223" max="3225" width="16.421875" style="0" customWidth="1"/>
    <col min="3226" max="3226" width="6.8515625" style="0" customWidth="1"/>
    <col min="3227" max="3227" width="22.140625" style="0" customWidth="1"/>
    <col min="3228" max="3232" width="16.421875" style="0" customWidth="1"/>
    <col min="3233" max="3233" width="7.7109375" style="0" customWidth="1"/>
    <col min="3234" max="3234" width="24.421875" style="0" customWidth="1"/>
    <col min="3235" max="3235" width="23.28125" style="0" customWidth="1"/>
    <col min="3236" max="3236" width="24.421875" style="0" customWidth="1"/>
    <col min="3237" max="3237" width="21.57421875" style="0" customWidth="1"/>
    <col min="3238" max="3238" width="38.00390625" style="0" bestFit="1" customWidth="1"/>
    <col min="3239" max="3239" width="38.00390625" style="0" customWidth="1"/>
    <col min="3240" max="3240" width="20.57421875" style="0" customWidth="1"/>
    <col min="3241" max="3241" width="15.421875" style="0" customWidth="1"/>
    <col min="3242" max="3242" width="29.00390625" style="0" customWidth="1"/>
    <col min="3243" max="3243" width="9.140625" style="0" customWidth="1"/>
    <col min="3244" max="3244" width="10.28125" style="0" customWidth="1"/>
    <col min="3245" max="3245" width="10.8515625" style="0" customWidth="1"/>
    <col min="3246" max="3246" width="10.7109375" style="0" customWidth="1"/>
    <col min="3247" max="3247" width="9.7109375" style="0" customWidth="1"/>
    <col min="3248" max="3248" width="11.00390625" style="0" bestFit="1" customWidth="1"/>
    <col min="3249" max="3249" width="14.421875" style="0" customWidth="1"/>
    <col min="3250" max="3250" width="10.8515625" style="0" customWidth="1"/>
    <col min="3251" max="3251" width="12.7109375" style="0" customWidth="1"/>
    <col min="3252" max="3252" width="9.57421875" style="0" customWidth="1"/>
    <col min="3257" max="3257" width="23.00390625" style="0" bestFit="1" customWidth="1"/>
    <col min="3258" max="3258" width="25.140625" style="0" bestFit="1" customWidth="1"/>
    <col min="3259" max="3259" width="25.140625" style="0" customWidth="1"/>
    <col min="3260" max="3260" width="27.421875" style="0" customWidth="1"/>
    <col min="3261" max="3261" width="21.57421875" style="0" customWidth="1"/>
    <col min="3262" max="3262" width="31.57421875" style="0" bestFit="1" customWidth="1"/>
    <col min="3263" max="3263" width="31.57421875" style="0" customWidth="1"/>
    <col min="3264" max="3264" width="30.421875" style="0" customWidth="1"/>
    <col min="3305" max="3305" width="18.421875" style="0" customWidth="1"/>
    <col min="3306" max="3306" width="27.140625" style="0" customWidth="1"/>
    <col min="3307" max="3307" width="23.7109375" style="0" customWidth="1"/>
    <col min="3308" max="3308" width="17.00390625" style="0" customWidth="1"/>
    <col min="3309" max="3309" width="16.7109375" style="0" bestFit="1" customWidth="1"/>
    <col min="3310" max="3310" width="15.57421875" style="0" customWidth="1"/>
    <col min="3311" max="3311" width="13.8515625" style="0" customWidth="1"/>
    <col min="3312" max="3313" width="16.421875" style="0" bestFit="1" customWidth="1"/>
    <col min="3314" max="3314" width="12.28125" style="0" customWidth="1"/>
    <col min="3315" max="3315" width="15.00390625" style="0" bestFit="1" customWidth="1"/>
    <col min="3316" max="3316" width="16.28125" style="0" bestFit="1" customWidth="1"/>
    <col min="3317" max="3317" width="11.421875" style="0" bestFit="1" customWidth="1"/>
    <col min="3318" max="3318" width="8.28125" style="0" bestFit="1" customWidth="1"/>
    <col min="3319" max="3320" width="16.421875" style="0" bestFit="1" customWidth="1"/>
    <col min="3321" max="3321" width="18.421875" style="0" bestFit="1" customWidth="1"/>
    <col min="3322" max="3322" width="15.00390625" style="0" bestFit="1" customWidth="1"/>
    <col min="3323" max="3323" width="16.28125" style="0" bestFit="1" customWidth="1"/>
    <col min="3324" max="3324" width="16.140625" style="0" bestFit="1" customWidth="1"/>
    <col min="3325" max="3325" width="9.28125" style="0" bestFit="1" customWidth="1"/>
    <col min="3326" max="3327" width="16.57421875" style="0" bestFit="1" customWidth="1"/>
    <col min="3328" max="3328" width="18.57421875" style="0" bestFit="1" customWidth="1"/>
    <col min="3329" max="3329" width="15.00390625" style="0" bestFit="1" customWidth="1"/>
    <col min="3330" max="3330" width="16.28125" style="0" bestFit="1" customWidth="1"/>
    <col min="3331" max="3331" width="16.00390625" style="0" bestFit="1" customWidth="1"/>
    <col min="3332" max="3332" width="8.28125" style="0" bestFit="1" customWidth="1"/>
    <col min="3333" max="3334" width="16.421875" style="0" bestFit="1" customWidth="1"/>
    <col min="3335" max="3335" width="18.421875" style="0" bestFit="1" customWidth="1"/>
    <col min="3336" max="3336" width="15.00390625" style="0" bestFit="1" customWidth="1"/>
    <col min="3337" max="3337" width="16.28125" style="0" bestFit="1" customWidth="1"/>
    <col min="3338" max="3338" width="16.00390625" style="0" bestFit="1" customWidth="1"/>
    <col min="3339" max="3339" width="8.28125" style="0" bestFit="1" customWidth="1"/>
    <col min="3340" max="3341" width="16.421875" style="0" bestFit="1" customWidth="1"/>
    <col min="3342" max="3342" width="18.421875" style="0" bestFit="1" customWidth="1"/>
    <col min="3343" max="3343" width="15.00390625" style="0" bestFit="1" customWidth="1"/>
    <col min="3344" max="3344" width="17.8515625" style="0" bestFit="1" customWidth="1"/>
    <col min="3345" max="3345" width="16.00390625" style="0" bestFit="1" customWidth="1"/>
    <col min="3346" max="3346" width="8.28125" style="0" bestFit="1" customWidth="1"/>
    <col min="3347" max="3348" width="16.421875" style="0" bestFit="1" customWidth="1"/>
    <col min="3349" max="3349" width="18.421875" style="0" bestFit="1" customWidth="1"/>
    <col min="3350" max="3350" width="15.00390625" style="0" bestFit="1" customWidth="1"/>
    <col min="3351" max="3351" width="16.28125" style="0" bestFit="1" customWidth="1"/>
    <col min="3352" max="3352" width="16.00390625" style="0" bestFit="1" customWidth="1"/>
    <col min="3353" max="3353" width="8.28125" style="0" bestFit="1" customWidth="1"/>
    <col min="3354" max="3355" width="16.421875" style="0" bestFit="1" customWidth="1"/>
    <col min="3356" max="3356" width="18.421875" style="0" bestFit="1" customWidth="1"/>
    <col min="3357" max="3357" width="15.00390625" style="0" bestFit="1" customWidth="1"/>
    <col min="3358" max="3358" width="16.28125" style="0" bestFit="1" customWidth="1"/>
    <col min="3359" max="3359" width="16.00390625" style="0" bestFit="1" customWidth="1"/>
    <col min="3360" max="3360" width="8.28125" style="0" bestFit="1" customWidth="1"/>
    <col min="3361" max="3362" width="16.421875" style="0" bestFit="1" customWidth="1"/>
    <col min="3363" max="3363" width="18.421875" style="0" bestFit="1" customWidth="1"/>
    <col min="3364" max="3364" width="15.00390625" style="0" bestFit="1" customWidth="1"/>
    <col min="3365" max="3365" width="16.28125" style="0" bestFit="1" customWidth="1"/>
    <col min="3366" max="3366" width="16.00390625" style="0" bestFit="1" customWidth="1"/>
    <col min="3367" max="3367" width="8.28125" style="0" bestFit="1" customWidth="1"/>
    <col min="3368" max="3369" width="16.421875" style="0" bestFit="1" customWidth="1"/>
    <col min="3370" max="3370" width="18.421875" style="0" bestFit="1" customWidth="1"/>
    <col min="3371" max="3371" width="15.00390625" style="0" bestFit="1" customWidth="1"/>
    <col min="3372" max="3372" width="16.28125" style="0" bestFit="1" customWidth="1"/>
    <col min="3373" max="3373" width="16.140625" style="0" bestFit="1" customWidth="1"/>
    <col min="3374" max="3374" width="9.28125" style="0" bestFit="1" customWidth="1"/>
    <col min="3375" max="3376" width="16.57421875" style="0" bestFit="1" customWidth="1"/>
    <col min="3377" max="3377" width="18.57421875" style="0" bestFit="1" customWidth="1"/>
    <col min="3378" max="3378" width="15.00390625" style="0" bestFit="1" customWidth="1"/>
    <col min="3379" max="3379" width="16.28125" style="0" bestFit="1" customWidth="1"/>
    <col min="3380" max="3380" width="16.140625" style="0" bestFit="1" customWidth="1"/>
    <col min="3381" max="3381" width="9.28125" style="0" bestFit="1" customWidth="1"/>
    <col min="3382" max="3383" width="16.57421875" style="0" bestFit="1" customWidth="1"/>
    <col min="3384" max="3384" width="21.421875" style="0" customWidth="1"/>
    <col min="3385" max="3385" width="3.28125" style="0" customWidth="1"/>
    <col min="3386" max="3386" width="25.421875" style="0" customWidth="1"/>
    <col min="3387" max="3387" width="17.140625" style="0" customWidth="1"/>
    <col min="3388" max="3390" width="15.421875" style="0" customWidth="1"/>
    <col min="3391" max="3391" width="6.00390625" style="0" customWidth="1"/>
    <col min="3392" max="3392" width="15.00390625" style="0" bestFit="1" customWidth="1"/>
    <col min="3393" max="3393" width="16.28125" style="0" bestFit="1" customWidth="1"/>
    <col min="3394" max="3394" width="12.421875" style="0" bestFit="1" customWidth="1"/>
    <col min="3395" max="3395" width="8.28125" style="0" bestFit="1" customWidth="1"/>
    <col min="3396" max="3397" width="16.421875" style="0" bestFit="1" customWidth="1"/>
    <col min="3398" max="3398" width="18.421875" style="0" bestFit="1" customWidth="1"/>
    <col min="3399" max="3399" width="15.00390625" style="0" bestFit="1" customWidth="1"/>
    <col min="3400" max="3400" width="16.28125" style="0" bestFit="1" customWidth="1"/>
    <col min="3401" max="3401" width="12.421875" style="0" bestFit="1" customWidth="1"/>
    <col min="3402" max="3402" width="8.28125" style="0" bestFit="1" customWidth="1"/>
    <col min="3403" max="3404" width="16.421875" style="0" bestFit="1" customWidth="1"/>
    <col min="3405" max="3405" width="18.421875" style="0" bestFit="1" customWidth="1"/>
    <col min="3406" max="3406" width="15.00390625" style="0" bestFit="1" customWidth="1"/>
    <col min="3407" max="3407" width="16.28125" style="0" bestFit="1" customWidth="1"/>
    <col min="3408" max="3408" width="12.57421875" style="0" bestFit="1" customWidth="1"/>
    <col min="3409" max="3409" width="9.7109375" style="0" bestFit="1" customWidth="1"/>
    <col min="3410" max="3410" width="18.421875" style="0" bestFit="1" customWidth="1"/>
    <col min="3411" max="3411" width="16.57421875" style="0" bestFit="1" customWidth="1"/>
    <col min="3412" max="3412" width="18.57421875" style="0" bestFit="1" customWidth="1"/>
    <col min="3413" max="3413" width="15.00390625" style="0" bestFit="1" customWidth="1"/>
    <col min="3414" max="3414" width="16.28125" style="0" bestFit="1" customWidth="1"/>
    <col min="3415" max="3415" width="12.57421875" style="0" bestFit="1" customWidth="1"/>
    <col min="3416" max="3416" width="9.7109375" style="0" bestFit="1" customWidth="1"/>
    <col min="3417" max="3418" width="16.57421875" style="0" bestFit="1" customWidth="1"/>
    <col min="3419" max="3442" width="16.421875" style="0" customWidth="1"/>
    <col min="3443" max="3443" width="24.140625" style="0" customWidth="1"/>
    <col min="3444" max="3467" width="16.421875" style="0" customWidth="1"/>
    <col min="3468" max="3468" width="18.421875" style="0" customWidth="1"/>
    <col min="3469" max="3469" width="17.140625" style="0" bestFit="1" customWidth="1"/>
    <col min="3470" max="3470" width="18.140625" style="0" bestFit="1" customWidth="1"/>
    <col min="3471" max="3471" width="14.28125" style="0" bestFit="1" customWidth="1"/>
    <col min="3472" max="3472" width="10.57421875" style="0" bestFit="1" customWidth="1"/>
    <col min="3473" max="3473" width="18.7109375" style="0" bestFit="1" customWidth="1"/>
    <col min="3474" max="3474" width="18.421875" style="0" bestFit="1" customWidth="1"/>
    <col min="3475" max="3475" width="20.421875" style="0" bestFit="1" customWidth="1"/>
    <col min="3476" max="3476" width="5.00390625" style="0" customWidth="1"/>
    <col min="3477" max="3477" width="25.7109375" style="0" customWidth="1"/>
    <col min="3478" max="3478" width="21.57421875" style="0" customWidth="1"/>
    <col min="3479" max="3481" width="16.421875" style="0" customWidth="1"/>
    <col min="3482" max="3482" width="6.8515625" style="0" customWidth="1"/>
    <col min="3483" max="3483" width="22.140625" style="0" customWidth="1"/>
    <col min="3484" max="3488" width="16.421875" style="0" customWidth="1"/>
    <col min="3489" max="3489" width="7.7109375" style="0" customWidth="1"/>
    <col min="3490" max="3490" width="24.421875" style="0" customWidth="1"/>
    <col min="3491" max="3491" width="23.28125" style="0" customWidth="1"/>
    <col min="3492" max="3492" width="24.421875" style="0" customWidth="1"/>
    <col min="3493" max="3493" width="21.57421875" style="0" customWidth="1"/>
    <col min="3494" max="3494" width="38.00390625" style="0" bestFit="1" customWidth="1"/>
    <col min="3495" max="3495" width="38.00390625" style="0" customWidth="1"/>
    <col min="3496" max="3496" width="20.57421875" style="0" customWidth="1"/>
    <col min="3497" max="3497" width="15.421875" style="0" customWidth="1"/>
    <col min="3498" max="3498" width="29.00390625" style="0" customWidth="1"/>
    <col min="3499" max="3499" width="9.140625" style="0" customWidth="1"/>
    <col min="3500" max="3500" width="10.28125" style="0" customWidth="1"/>
    <col min="3501" max="3501" width="10.8515625" style="0" customWidth="1"/>
    <col min="3502" max="3502" width="10.7109375" style="0" customWidth="1"/>
    <col min="3503" max="3503" width="9.7109375" style="0" customWidth="1"/>
    <col min="3504" max="3504" width="11.00390625" style="0" bestFit="1" customWidth="1"/>
    <col min="3505" max="3505" width="14.421875" style="0" customWidth="1"/>
    <col min="3506" max="3506" width="10.8515625" style="0" customWidth="1"/>
    <col min="3507" max="3507" width="12.7109375" style="0" customWidth="1"/>
    <col min="3508" max="3508" width="9.57421875" style="0" customWidth="1"/>
    <col min="3513" max="3513" width="23.00390625" style="0" bestFit="1" customWidth="1"/>
    <col min="3514" max="3514" width="25.140625" style="0" bestFit="1" customWidth="1"/>
    <col min="3515" max="3515" width="25.140625" style="0" customWidth="1"/>
    <col min="3516" max="3516" width="27.421875" style="0" customWidth="1"/>
    <col min="3517" max="3517" width="21.57421875" style="0" customWidth="1"/>
    <col min="3518" max="3518" width="31.57421875" style="0" bestFit="1" customWidth="1"/>
    <col min="3519" max="3519" width="31.57421875" style="0" customWidth="1"/>
    <col min="3520" max="3520" width="30.421875" style="0" customWidth="1"/>
    <col min="3561" max="3561" width="18.421875" style="0" customWidth="1"/>
    <col min="3562" max="3562" width="27.140625" style="0" customWidth="1"/>
    <col min="3563" max="3563" width="23.7109375" style="0" customWidth="1"/>
    <col min="3564" max="3564" width="17.00390625" style="0" customWidth="1"/>
    <col min="3565" max="3565" width="16.7109375" style="0" bestFit="1" customWidth="1"/>
    <col min="3566" max="3566" width="15.57421875" style="0" customWidth="1"/>
    <col min="3567" max="3567" width="13.8515625" style="0" customWidth="1"/>
    <col min="3568" max="3569" width="16.421875" style="0" bestFit="1" customWidth="1"/>
    <col min="3570" max="3570" width="12.28125" style="0" customWidth="1"/>
    <col min="3571" max="3571" width="15.00390625" style="0" bestFit="1" customWidth="1"/>
    <col min="3572" max="3572" width="16.28125" style="0" bestFit="1" customWidth="1"/>
    <col min="3573" max="3573" width="11.421875" style="0" bestFit="1" customWidth="1"/>
    <col min="3574" max="3574" width="8.28125" style="0" bestFit="1" customWidth="1"/>
    <col min="3575" max="3576" width="16.421875" style="0" bestFit="1" customWidth="1"/>
    <col min="3577" max="3577" width="18.421875" style="0" bestFit="1" customWidth="1"/>
    <col min="3578" max="3578" width="15.00390625" style="0" bestFit="1" customWidth="1"/>
    <col min="3579" max="3579" width="16.28125" style="0" bestFit="1" customWidth="1"/>
    <col min="3580" max="3580" width="16.140625" style="0" bestFit="1" customWidth="1"/>
    <col min="3581" max="3581" width="9.28125" style="0" bestFit="1" customWidth="1"/>
    <col min="3582" max="3583" width="16.57421875" style="0" bestFit="1" customWidth="1"/>
    <col min="3584" max="3584" width="18.57421875" style="0" bestFit="1" customWidth="1"/>
    <col min="3585" max="3585" width="15.00390625" style="0" bestFit="1" customWidth="1"/>
    <col min="3586" max="3586" width="16.28125" style="0" bestFit="1" customWidth="1"/>
    <col min="3587" max="3587" width="16.00390625" style="0" bestFit="1" customWidth="1"/>
    <col min="3588" max="3588" width="8.28125" style="0" bestFit="1" customWidth="1"/>
    <col min="3589" max="3590" width="16.421875" style="0" bestFit="1" customWidth="1"/>
    <col min="3591" max="3591" width="18.421875" style="0" bestFit="1" customWidth="1"/>
    <col min="3592" max="3592" width="15.00390625" style="0" bestFit="1" customWidth="1"/>
    <col min="3593" max="3593" width="16.28125" style="0" bestFit="1" customWidth="1"/>
    <col min="3594" max="3594" width="16.00390625" style="0" bestFit="1" customWidth="1"/>
    <col min="3595" max="3595" width="8.28125" style="0" bestFit="1" customWidth="1"/>
    <col min="3596" max="3597" width="16.421875" style="0" bestFit="1" customWidth="1"/>
    <col min="3598" max="3598" width="18.421875" style="0" bestFit="1" customWidth="1"/>
    <col min="3599" max="3599" width="15.00390625" style="0" bestFit="1" customWidth="1"/>
    <col min="3600" max="3600" width="17.8515625" style="0" bestFit="1" customWidth="1"/>
    <col min="3601" max="3601" width="16.00390625" style="0" bestFit="1" customWidth="1"/>
    <col min="3602" max="3602" width="8.28125" style="0" bestFit="1" customWidth="1"/>
    <col min="3603" max="3604" width="16.421875" style="0" bestFit="1" customWidth="1"/>
    <col min="3605" max="3605" width="18.421875" style="0" bestFit="1" customWidth="1"/>
    <col min="3606" max="3606" width="15.00390625" style="0" bestFit="1" customWidth="1"/>
    <col min="3607" max="3607" width="16.28125" style="0" bestFit="1" customWidth="1"/>
    <col min="3608" max="3608" width="16.00390625" style="0" bestFit="1" customWidth="1"/>
    <col min="3609" max="3609" width="8.28125" style="0" bestFit="1" customWidth="1"/>
    <col min="3610" max="3611" width="16.421875" style="0" bestFit="1" customWidth="1"/>
    <col min="3612" max="3612" width="18.421875" style="0" bestFit="1" customWidth="1"/>
    <col min="3613" max="3613" width="15.00390625" style="0" bestFit="1" customWidth="1"/>
    <col min="3614" max="3614" width="16.28125" style="0" bestFit="1" customWidth="1"/>
    <col min="3615" max="3615" width="16.00390625" style="0" bestFit="1" customWidth="1"/>
    <col min="3616" max="3616" width="8.28125" style="0" bestFit="1" customWidth="1"/>
    <col min="3617" max="3618" width="16.421875" style="0" bestFit="1" customWidth="1"/>
    <col min="3619" max="3619" width="18.421875" style="0" bestFit="1" customWidth="1"/>
    <col min="3620" max="3620" width="15.00390625" style="0" bestFit="1" customWidth="1"/>
    <col min="3621" max="3621" width="16.28125" style="0" bestFit="1" customWidth="1"/>
    <col min="3622" max="3622" width="16.00390625" style="0" bestFit="1" customWidth="1"/>
    <col min="3623" max="3623" width="8.28125" style="0" bestFit="1" customWidth="1"/>
    <col min="3624" max="3625" width="16.421875" style="0" bestFit="1" customWidth="1"/>
    <col min="3626" max="3626" width="18.421875" style="0" bestFit="1" customWidth="1"/>
    <col min="3627" max="3627" width="15.00390625" style="0" bestFit="1" customWidth="1"/>
    <col min="3628" max="3628" width="16.28125" style="0" bestFit="1" customWidth="1"/>
    <col min="3629" max="3629" width="16.140625" style="0" bestFit="1" customWidth="1"/>
    <col min="3630" max="3630" width="9.28125" style="0" bestFit="1" customWidth="1"/>
    <col min="3631" max="3632" width="16.57421875" style="0" bestFit="1" customWidth="1"/>
    <col min="3633" max="3633" width="18.57421875" style="0" bestFit="1" customWidth="1"/>
    <col min="3634" max="3634" width="15.00390625" style="0" bestFit="1" customWidth="1"/>
    <col min="3635" max="3635" width="16.28125" style="0" bestFit="1" customWidth="1"/>
    <col min="3636" max="3636" width="16.140625" style="0" bestFit="1" customWidth="1"/>
    <col min="3637" max="3637" width="9.28125" style="0" bestFit="1" customWidth="1"/>
    <col min="3638" max="3639" width="16.57421875" style="0" bestFit="1" customWidth="1"/>
    <col min="3640" max="3640" width="21.421875" style="0" customWidth="1"/>
    <col min="3641" max="3641" width="3.28125" style="0" customWidth="1"/>
    <col min="3642" max="3642" width="25.421875" style="0" customWidth="1"/>
    <col min="3643" max="3643" width="17.140625" style="0" customWidth="1"/>
    <col min="3644" max="3646" width="15.421875" style="0" customWidth="1"/>
    <col min="3647" max="3647" width="6.00390625" style="0" customWidth="1"/>
    <col min="3648" max="3648" width="15.00390625" style="0" bestFit="1" customWidth="1"/>
    <col min="3649" max="3649" width="16.28125" style="0" bestFit="1" customWidth="1"/>
    <col min="3650" max="3650" width="12.421875" style="0" bestFit="1" customWidth="1"/>
    <col min="3651" max="3651" width="8.28125" style="0" bestFit="1" customWidth="1"/>
    <col min="3652" max="3653" width="16.421875" style="0" bestFit="1" customWidth="1"/>
    <col min="3654" max="3654" width="18.421875" style="0" bestFit="1" customWidth="1"/>
    <col min="3655" max="3655" width="15.00390625" style="0" bestFit="1" customWidth="1"/>
    <col min="3656" max="3656" width="16.28125" style="0" bestFit="1" customWidth="1"/>
    <col min="3657" max="3657" width="12.421875" style="0" bestFit="1" customWidth="1"/>
    <col min="3658" max="3658" width="8.28125" style="0" bestFit="1" customWidth="1"/>
    <col min="3659" max="3660" width="16.421875" style="0" bestFit="1" customWidth="1"/>
    <col min="3661" max="3661" width="18.421875" style="0" bestFit="1" customWidth="1"/>
    <col min="3662" max="3662" width="15.00390625" style="0" bestFit="1" customWidth="1"/>
    <col min="3663" max="3663" width="16.28125" style="0" bestFit="1" customWidth="1"/>
    <col min="3664" max="3664" width="12.57421875" style="0" bestFit="1" customWidth="1"/>
    <col min="3665" max="3665" width="9.7109375" style="0" bestFit="1" customWidth="1"/>
    <col min="3666" max="3666" width="18.421875" style="0" bestFit="1" customWidth="1"/>
    <col min="3667" max="3667" width="16.57421875" style="0" bestFit="1" customWidth="1"/>
    <col min="3668" max="3668" width="18.57421875" style="0" bestFit="1" customWidth="1"/>
    <col min="3669" max="3669" width="15.00390625" style="0" bestFit="1" customWidth="1"/>
    <col min="3670" max="3670" width="16.28125" style="0" bestFit="1" customWidth="1"/>
    <col min="3671" max="3671" width="12.57421875" style="0" bestFit="1" customWidth="1"/>
    <col min="3672" max="3672" width="9.7109375" style="0" bestFit="1" customWidth="1"/>
    <col min="3673" max="3674" width="16.57421875" style="0" bestFit="1" customWidth="1"/>
    <col min="3675" max="3698" width="16.421875" style="0" customWidth="1"/>
    <col min="3699" max="3699" width="24.140625" style="0" customWidth="1"/>
    <col min="3700" max="3723" width="16.421875" style="0" customWidth="1"/>
    <col min="3724" max="3724" width="18.421875" style="0" customWidth="1"/>
    <col min="3725" max="3725" width="17.140625" style="0" bestFit="1" customWidth="1"/>
    <col min="3726" max="3726" width="18.140625" style="0" bestFit="1" customWidth="1"/>
    <col min="3727" max="3727" width="14.28125" style="0" bestFit="1" customWidth="1"/>
    <col min="3728" max="3728" width="10.57421875" style="0" bestFit="1" customWidth="1"/>
    <col min="3729" max="3729" width="18.7109375" style="0" bestFit="1" customWidth="1"/>
    <col min="3730" max="3730" width="18.421875" style="0" bestFit="1" customWidth="1"/>
    <col min="3731" max="3731" width="20.421875" style="0" bestFit="1" customWidth="1"/>
    <col min="3732" max="3732" width="5.00390625" style="0" customWidth="1"/>
    <col min="3733" max="3733" width="25.7109375" style="0" customWidth="1"/>
    <col min="3734" max="3734" width="21.57421875" style="0" customWidth="1"/>
    <col min="3735" max="3737" width="16.421875" style="0" customWidth="1"/>
    <col min="3738" max="3738" width="6.8515625" style="0" customWidth="1"/>
    <col min="3739" max="3739" width="22.140625" style="0" customWidth="1"/>
    <col min="3740" max="3744" width="16.421875" style="0" customWidth="1"/>
    <col min="3745" max="3745" width="7.7109375" style="0" customWidth="1"/>
    <col min="3746" max="3746" width="24.421875" style="0" customWidth="1"/>
    <col min="3747" max="3747" width="23.28125" style="0" customWidth="1"/>
    <col min="3748" max="3748" width="24.421875" style="0" customWidth="1"/>
    <col min="3749" max="3749" width="21.57421875" style="0" customWidth="1"/>
    <col min="3750" max="3750" width="38.00390625" style="0" bestFit="1" customWidth="1"/>
    <col min="3751" max="3751" width="38.00390625" style="0" customWidth="1"/>
    <col min="3752" max="3752" width="20.57421875" style="0" customWidth="1"/>
    <col min="3753" max="3753" width="15.421875" style="0" customWidth="1"/>
    <col min="3754" max="3754" width="29.00390625" style="0" customWidth="1"/>
    <col min="3755" max="3755" width="9.140625" style="0" customWidth="1"/>
    <col min="3756" max="3756" width="10.28125" style="0" customWidth="1"/>
    <col min="3757" max="3757" width="10.8515625" style="0" customWidth="1"/>
    <col min="3758" max="3758" width="10.7109375" style="0" customWidth="1"/>
    <col min="3759" max="3759" width="9.7109375" style="0" customWidth="1"/>
    <col min="3760" max="3760" width="11.00390625" style="0" bestFit="1" customWidth="1"/>
    <col min="3761" max="3761" width="14.421875" style="0" customWidth="1"/>
    <col min="3762" max="3762" width="10.8515625" style="0" customWidth="1"/>
    <col min="3763" max="3763" width="12.7109375" style="0" customWidth="1"/>
    <col min="3764" max="3764" width="9.57421875" style="0" customWidth="1"/>
    <col min="3769" max="3769" width="23.00390625" style="0" bestFit="1" customWidth="1"/>
    <col min="3770" max="3770" width="25.140625" style="0" bestFit="1" customWidth="1"/>
    <col min="3771" max="3771" width="25.140625" style="0" customWidth="1"/>
    <col min="3772" max="3772" width="27.421875" style="0" customWidth="1"/>
    <col min="3773" max="3773" width="21.57421875" style="0" customWidth="1"/>
    <col min="3774" max="3774" width="31.57421875" style="0" bestFit="1" customWidth="1"/>
    <col min="3775" max="3775" width="31.57421875" style="0" customWidth="1"/>
    <col min="3776" max="3776" width="30.421875" style="0" customWidth="1"/>
    <col min="3817" max="3817" width="18.421875" style="0" customWidth="1"/>
    <col min="3818" max="3818" width="27.140625" style="0" customWidth="1"/>
    <col min="3819" max="3819" width="23.7109375" style="0" customWidth="1"/>
    <col min="3820" max="3820" width="17.00390625" style="0" customWidth="1"/>
    <col min="3821" max="3821" width="16.7109375" style="0" bestFit="1" customWidth="1"/>
    <col min="3822" max="3822" width="15.57421875" style="0" customWidth="1"/>
    <col min="3823" max="3823" width="13.8515625" style="0" customWidth="1"/>
    <col min="3824" max="3825" width="16.421875" style="0" bestFit="1" customWidth="1"/>
    <col min="3826" max="3826" width="12.28125" style="0" customWidth="1"/>
    <col min="3827" max="3827" width="15.00390625" style="0" bestFit="1" customWidth="1"/>
    <col min="3828" max="3828" width="16.28125" style="0" bestFit="1" customWidth="1"/>
    <col min="3829" max="3829" width="11.421875" style="0" bestFit="1" customWidth="1"/>
    <col min="3830" max="3830" width="8.28125" style="0" bestFit="1" customWidth="1"/>
    <col min="3831" max="3832" width="16.421875" style="0" bestFit="1" customWidth="1"/>
    <col min="3833" max="3833" width="18.421875" style="0" bestFit="1" customWidth="1"/>
    <col min="3834" max="3834" width="15.00390625" style="0" bestFit="1" customWidth="1"/>
    <col min="3835" max="3835" width="16.28125" style="0" bestFit="1" customWidth="1"/>
    <col min="3836" max="3836" width="16.140625" style="0" bestFit="1" customWidth="1"/>
    <col min="3837" max="3837" width="9.28125" style="0" bestFit="1" customWidth="1"/>
    <col min="3838" max="3839" width="16.57421875" style="0" bestFit="1" customWidth="1"/>
    <col min="3840" max="3840" width="18.57421875" style="0" bestFit="1" customWidth="1"/>
    <col min="3841" max="3841" width="15.00390625" style="0" bestFit="1" customWidth="1"/>
    <col min="3842" max="3842" width="16.28125" style="0" bestFit="1" customWidth="1"/>
    <col min="3843" max="3843" width="16.00390625" style="0" bestFit="1" customWidth="1"/>
    <col min="3844" max="3844" width="8.28125" style="0" bestFit="1" customWidth="1"/>
    <col min="3845" max="3846" width="16.421875" style="0" bestFit="1" customWidth="1"/>
    <col min="3847" max="3847" width="18.421875" style="0" bestFit="1" customWidth="1"/>
    <col min="3848" max="3848" width="15.00390625" style="0" bestFit="1" customWidth="1"/>
    <col min="3849" max="3849" width="16.28125" style="0" bestFit="1" customWidth="1"/>
    <col min="3850" max="3850" width="16.00390625" style="0" bestFit="1" customWidth="1"/>
    <col min="3851" max="3851" width="8.28125" style="0" bestFit="1" customWidth="1"/>
    <col min="3852" max="3853" width="16.421875" style="0" bestFit="1" customWidth="1"/>
    <col min="3854" max="3854" width="18.421875" style="0" bestFit="1" customWidth="1"/>
    <col min="3855" max="3855" width="15.00390625" style="0" bestFit="1" customWidth="1"/>
    <col min="3856" max="3856" width="17.8515625" style="0" bestFit="1" customWidth="1"/>
    <col min="3857" max="3857" width="16.00390625" style="0" bestFit="1" customWidth="1"/>
    <col min="3858" max="3858" width="8.28125" style="0" bestFit="1" customWidth="1"/>
    <col min="3859" max="3860" width="16.421875" style="0" bestFit="1" customWidth="1"/>
    <col min="3861" max="3861" width="18.421875" style="0" bestFit="1" customWidth="1"/>
    <col min="3862" max="3862" width="15.00390625" style="0" bestFit="1" customWidth="1"/>
    <col min="3863" max="3863" width="16.28125" style="0" bestFit="1" customWidth="1"/>
    <col min="3864" max="3864" width="16.00390625" style="0" bestFit="1" customWidth="1"/>
    <col min="3865" max="3865" width="8.28125" style="0" bestFit="1" customWidth="1"/>
    <col min="3866" max="3867" width="16.421875" style="0" bestFit="1" customWidth="1"/>
    <col min="3868" max="3868" width="18.421875" style="0" bestFit="1" customWidth="1"/>
    <col min="3869" max="3869" width="15.00390625" style="0" bestFit="1" customWidth="1"/>
    <col min="3870" max="3870" width="16.28125" style="0" bestFit="1" customWidth="1"/>
    <col min="3871" max="3871" width="16.00390625" style="0" bestFit="1" customWidth="1"/>
    <col min="3872" max="3872" width="8.28125" style="0" bestFit="1" customWidth="1"/>
    <col min="3873" max="3874" width="16.421875" style="0" bestFit="1" customWidth="1"/>
    <col min="3875" max="3875" width="18.421875" style="0" bestFit="1" customWidth="1"/>
    <col min="3876" max="3876" width="15.00390625" style="0" bestFit="1" customWidth="1"/>
    <col min="3877" max="3877" width="16.28125" style="0" bestFit="1" customWidth="1"/>
    <col min="3878" max="3878" width="16.00390625" style="0" bestFit="1" customWidth="1"/>
    <col min="3879" max="3879" width="8.28125" style="0" bestFit="1" customWidth="1"/>
    <col min="3880" max="3881" width="16.421875" style="0" bestFit="1" customWidth="1"/>
    <col min="3882" max="3882" width="18.421875" style="0" bestFit="1" customWidth="1"/>
    <col min="3883" max="3883" width="15.00390625" style="0" bestFit="1" customWidth="1"/>
    <col min="3884" max="3884" width="16.28125" style="0" bestFit="1" customWidth="1"/>
    <col min="3885" max="3885" width="16.140625" style="0" bestFit="1" customWidth="1"/>
    <col min="3886" max="3886" width="9.28125" style="0" bestFit="1" customWidth="1"/>
    <col min="3887" max="3888" width="16.57421875" style="0" bestFit="1" customWidth="1"/>
    <col min="3889" max="3889" width="18.57421875" style="0" bestFit="1" customWidth="1"/>
    <col min="3890" max="3890" width="15.00390625" style="0" bestFit="1" customWidth="1"/>
    <col min="3891" max="3891" width="16.28125" style="0" bestFit="1" customWidth="1"/>
    <col min="3892" max="3892" width="16.140625" style="0" bestFit="1" customWidth="1"/>
    <col min="3893" max="3893" width="9.28125" style="0" bestFit="1" customWidth="1"/>
    <col min="3894" max="3895" width="16.57421875" style="0" bestFit="1" customWidth="1"/>
    <col min="3896" max="3896" width="21.421875" style="0" customWidth="1"/>
    <col min="3897" max="3897" width="3.28125" style="0" customWidth="1"/>
    <col min="3898" max="3898" width="25.421875" style="0" customWidth="1"/>
    <col min="3899" max="3899" width="17.140625" style="0" customWidth="1"/>
    <col min="3900" max="3902" width="15.421875" style="0" customWidth="1"/>
    <col min="3903" max="3903" width="6.00390625" style="0" customWidth="1"/>
    <col min="3904" max="3904" width="15.00390625" style="0" bestFit="1" customWidth="1"/>
    <col min="3905" max="3905" width="16.28125" style="0" bestFit="1" customWidth="1"/>
    <col min="3906" max="3906" width="12.421875" style="0" bestFit="1" customWidth="1"/>
    <col min="3907" max="3907" width="8.28125" style="0" bestFit="1" customWidth="1"/>
    <col min="3908" max="3909" width="16.421875" style="0" bestFit="1" customWidth="1"/>
    <col min="3910" max="3910" width="18.421875" style="0" bestFit="1" customWidth="1"/>
    <col min="3911" max="3911" width="15.00390625" style="0" bestFit="1" customWidth="1"/>
    <col min="3912" max="3912" width="16.28125" style="0" bestFit="1" customWidth="1"/>
    <col min="3913" max="3913" width="12.421875" style="0" bestFit="1" customWidth="1"/>
    <col min="3914" max="3914" width="8.28125" style="0" bestFit="1" customWidth="1"/>
    <col min="3915" max="3916" width="16.421875" style="0" bestFit="1" customWidth="1"/>
    <col min="3917" max="3917" width="18.421875" style="0" bestFit="1" customWidth="1"/>
    <col min="3918" max="3918" width="15.00390625" style="0" bestFit="1" customWidth="1"/>
    <col min="3919" max="3919" width="16.28125" style="0" bestFit="1" customWidth="1"/>
    <col min="3920" max="3920" width="12.57421875" style="0" bestFit="1" customWidth="1"/>
    <col min="3921" max="3921" width="9.7109375" style="0" bestFit="1" customWidth="1"/>
    <col min="3922" max="3922" width="18.421875" style="0" bestFit="1" customWidth="1"/>
    <col min="3923" max="3923" width="16.57421875" style="0" bestFit="1" customWidth="1"/>
    <col min="3924" max="3924" width="18.57421875" style="0" bestFit="1" customWidth="1"/>
    <col min="3925" max="3925" width="15.00390625" style="0" bestFit="1" customWidth="1"/>
    <col min="3926" max="3926" width="16.28125" style="0" bestFit="1" customWidth="1"/>
    <col min="3927" max="3927" width="12.57421875" style="0" bestFit="1" customWidth="1"/>
    <col min="3928" max="3928" width="9.7109375" style="0" bestFit="1" customWidth="1"/>
    <col min="3929" max="3930" width="16.57421875" style="0" bestFit="1" customWidth="1"/>
    <col min="3931" max="3954" width="16.421875" style="0" customWidth="1"/>
    <col min="3955" max="3955" width="24.140625" style="0" customWidth="1"/>
    <col min="3956" max="3979" width="16.421875" style="0" customWidth="1"/>
    <col min="3980" max="3980" width="18.421875" style="0" customWidth="1"/>
    <col min="3981" max="3981" width="17.140625" style="0" bestFit="1" customWidth="1"/>
    <col min="3982" max="3982" width="18.140625" style="0" bestFit="1" customWidth="1"/>
    <col min="3983" max="3983" width="14.28125" style="0" bestFit="1" customWidth="1"/>
    <col min="3984" max="3984" width="10.57421875" style="0" bestFit="1" customWidth="1"/>
    <col min="3985" max="3985" width="18.7109375" style="0" bestFit="1" customWidth="1"/>
    <col min="3986" max="3986" width="18.421875" style="0" bestFit="1" customWidth="1"/>
    <col min="3987" max="3987" width="20.421875" style="0" bestFit="1" customWidth="1"/>
    <col min="3988" max="3988" width="5.00390625" style="0" customWidth="1"/>
    <col min="3989" max="3989" width="25.7109375" style="0" customWidth="1"/>
    <col min="3990" max="3990" width="21.57421875" style="0" customWidth="1"/>
    <col min="3991" max="3993" width="16.421875" style="0" customWidth="1"/>
    <col min="3994" max="3994" width="6.8515625" style="0" customWidth="1"/>
    <col min="3995" max="3995" width="22.140625" style="0" customWidth="1"/>
    <col min="3996" max="4000" width="16.421875" style="0" customWidth="1"/>
    <col min="4001" max="4001" width="7.7109375" style="0" customWidth="1"/>
    <col min="4002" max="4002" width="24.421875" style="0" customWidth="1"/>
    <col min="4003" max="4003" width="23.28125" style="0" customWidth="1"/>
    <col min="4004" max="4004" width="24.421875" style="0" customWidth="1"/>
    <col min="4005" max="4005" width="21.57421875" style="0" customWidth="1"/>
    <col min="4006" max="4006" width="38.00390625" style="0" bestFit="1" customWidth="1"/>
    <col min="4007" max="4007" width="38.00390625" style="0" customWidth="1"/>
    <col min="4008" max="4008" width="20.57421875" style="0" customWidth="1"/>
    <col min="4009" max="4009" width="15.421875" style="0" customWidth="1"/>
    <col min="4010" max="4010" width="29.00390625" style="0" customWidth="1"/>
    <col min="4011" max="4011" width="9.140625" style="0" customWidth="1"/>
    <col min="4012" max="4012" width="10.28125" style="0" customWidth="1"/>
    <col min="4013" max="4013" width="10.8515625" style="0" customWidth="1"/>
    <col min="4014" max="4014" width="10.7109375" style="0" customWidth="1"/>
    <col min="4015" max="4015" width="9.7109375" style="0" customWidth="1"/>
    <col min="4016" max="4016" width="11.00390625" style="0" bestFit="1" customWidth="1"/>
    <col min="4017" max="4017" width="14.421875" style="0" customWidth="1"/>
    <col min="4018" max="4018" width="10.8515625" style="0" customWidth="1"/>
    <col min="4019" max="4019" width="12.7109375" style="0" customWidth="1"/>
    <col min="4020" max="4020" width="9.57421875" style="0" customWidth="1"/>
    <col min="4025" max="4025" width="23.00390625" style="0" bestFit="1" customWidth="1"/>
    <col min="4026" max="4026" width="25.140625" style="0" bestFit="1" customWidth="1"/>
    <col min="4027" max="4027" width="25.140625" style="0" customWidth="1"/>
    <col min="4028" max="4028" width="27.421875" style="0" customWidth="1"/>
    <col min="4029" max="4029" width="21.57421875" style="0" customWidth="1"/>
    <col min="4030" max="4030" width="31.57421875" style="0" bestFit="1" customWidth="1"/>
    <col min="4031" max="4031" width="31.57421875" style="0" customWidth="1"/>
    <col min="4032" max="4032" width="30.421875" style="0" customWidth="1"/>
    <col min="4073" max="4073" width="18.421875" style="0" customWidth="1"/>
    <col min="4074" max="4074" width="27.140625" style="0" customWidth="1"/>
    <col min="4075" max="4075" width="23.7109375" style="0" customWidth="1"/>
    <col min="4076" max="4076" width="17.00390625" style="0" customWidth="1"/>
    <col min="4077" max="4077" width="16.7109375" style="0" bestFit="1" customWidth="1"/>
    <col min="4078" max="4078" width="15.57421875" style="0" customWidth="1"/>
    <col min="4079" max="4079" width="13.8515625" style="0" customWidth="1"/>
    <col min="4080" max="4081" width="16.421875" style="0" bestFit="1" customWidth="1"/>
    <col min="4082" max="4082" width="12.28125" style="0" customWidth="1"/>
    <col min="4083" max="4083" width="15.00390625" style="0" bestFit="1" customWidth="1"/>
    <col min="4084" max="4084" width="16.28125" style="0" bestFit="1" customWidth="1"/>
    <col min="4085" max="4085" width="11.421875" style="0" bestFit="1" customWidth="1"/>
    <col min="4086" max="4086" width="8.28125" style="0" bestFit="1" customWidth="1"/>
    <col min="4087" max="4088" width="16.421875" style="0" bestFit="1" customWidth="1"/>
    <col min="4089" max="4089" width="18.421875" style="0" bestFit="1" customWidth="1"/>
    <col min="4090" max="4090" width="15.00390625" style="0" bestFit="1" customWidth="1"/>
    <col min="4091" max="4091" width="16.28125" style="0" bestFit="1" customWidth="1"/>
    <col min="4092" max="4092" width="16.140625" style="0" bestFit="1" customWidth="1"/>
    <col min="4093" max="4093" width="9.28125" style="0" bestFit="1" customWidth="1"/>
    <col min="4094" max="4095" width="16.57421875" style="0" bestFit="1" customWidth="1"/>
    <col min="4096" max="4096" width="18.57421875" style="0" bestFit="1" customWidth="1"/>
    <col min="4097" max="4097" width="15.00390625" style="0" bestFit="1" customWidth="1"/>
    <col min="4098" max="4098" width="16.28125" style="0" bestFit="1" customWidth="1"/>
    <col min="4099" max="4099" width="16.00390625" style="0" bestFit="1" customWidth="1"/>
    <col min="4100" max="4100" width="8.28125" style="0" bestFit="1" customWidth="1"/>
    <col min="4101" max="4102" width="16.421875" style="0" bestFit="1" customWidth="1"/>
    <col min="4103" max="4103" width="18.421875" style="0" bestFit="1" customWidth="1"/>
    <col min="4104" max="4104" width="15.00390625" style="0" bestFit="1" customWidth="1"/>
    <col min="4105" max="4105" width="16.28125" style="0" bestFit="1" customWidth="1"/>
    <col min="4106" max="4106" width="16.00390625" style="0" bestFit="1" customWidth="1"/>
    <col min="4107" max="4107" width="8.28125" style="0" bestFit="1" customWidth="1"/>
    <col min="4108" max="4109" width="16.421875" style="0" bestFit="1" customWidth="1"/>
    <col min="4110" max="4110" width="18.421875" style="0" bestFit="1" customWidth="1"/>
    <col min="4111" max="4111" width="15.00390625" style="0" bestFit="1" customWidth="1"/>
    <col min="4112" max="4112" width="17.8515625" style="0" bestFit="1" customWidth="1"/>
    <col min="4113" max="4113" width="16.00390625" style="0" bestFit="1" customWidth="1"/>
    <col min="4114" max="4114" width="8.28125" style="0" bestFit="1" customWidth="1"/>
    <col min="4115" max="4116" width="16.421875" style="0" bestFit="1" customWidth="1"/>
    <col min="4117" max="4117" width="18.421875" style="0" bestFit="1" customWidth="1"/>
    <col min="4118" max="4118" width="15.00390625" style="0" bestFit="1" customWidth="1"/>
    <col min="4119" max="4119" width="16.28125" style="0" bestFit="1" customWidth="1"/>
    <col min="4120" max="4120" width="16.00390625" style="0" bestFit="1" customWidth="1"/>
    <col min="4121" max="4121" width="8.28125" style="0" bestFit="1" customWidth="1"/>
    <col min="4122" max="4123" width="16.421875" style="0" bestFit="1" customWidth="1"/>
    <col min="4124" max="4124" width="18.421875" style="0" bestFit="1" customWidth="1"/>
    <col min="4125" max="4125" width="15.00390625" style="0" bestFit="1" customWidth="1"/>
    <col min="4126" max="4126" width="16.28125" style="0" bestFit="1" customWidth="1"/>
    <col min="4127" max="4127" width="16.00390625" style="0" bestFit="1" customWidth="1"/>
    <col min="4128" max="4128" width="8.28125" style="0" bestFit="1" customWidth="1"/>
    <col min="4129" max="4130" width="16.421875" style="0" bestFit="1" customWidth="1"/>
    <col min="4131" max="4131" width="18.421875" style="0" bestFit="1" customWidth="1"/>
    <col min="4132" max="4132" width="15.00390625" style="0" bestFit="1" customWidth="1"/>
    <col min="4133" max="4133" width="16.28125" style="0" bestFit="1" customWidth="1"/>
    <col min="4134" max="4134" width="16.00390625" style="0" bestFit="1" customWidth="1"/>
    <col min="4135" max="4135" width="8.28125" style="0" bestFit="1" customWidth="1"/>
    <col min="4136" max="4137" width="16.421875" style="0" bestFit="1" customWidth="1"/>
    <col min="4138" max="4138" width="18.421875" style="0" bestFit="1" customWidth="1"/>
    <col min="4139" max="4139" width="15.00390625" style="0" bestFit="1" customWidth="1"/>
    <col min="4140" max="4140" width="16.28125" style="0" bestFit="1" customWidth="1"/>
    <col min="4141" max="4141" width="16.140625" style="0" bestFit="1" customWidth="1"/>
    <col min="4142" max="4142" width="9.28125" style="0" bestFit="1" customWidth="1"/>
    <col min="4143" max="4144" width="16.57421875" style="0" bestFit="1" customWidth="1"/>
    <col min="4145" max="4145" width="18.57421875" style="0" bestFit="1" customWidth="1"/>
    <col min="4146" max="4146" width="15.00390625" style="0" bestFit="1" customWidth="1"/>
    <col min="4147" max="4147" width="16.28125" style="0" bestFit="1" customWidth="1"/>
    <col min="4148" max="4148" width="16.140625" style="0" bestFit="1" customWidth="1"/>
    <col min="4149" max="4149" width="9.28125" style="0" bestFit="1" customWidth="1"/>
    <col min="4150" max="4151" width="16.57421875" style="0" bestFit="1" customWidth="1"/>
    <col min="4152" max="4152" width="21.421875" style="0" customWidth="1"/>
    <col min="4153" max="4153" width="3.28125" style="0" customWidth="1"/>
    <col min="4154" max="4154" width="25.421875" style="0" customWidth="1"/>
    <col min="4155" max="4155" width="17.140625" style="0" customWidth="1"/>
    <col min="4156" max="4158" width="15.421875" style="0" customWidth="1"/>
    <col min="4159" max="4159" width="6.00390625" style="0" customWidth="1"/>
    <col min="4160" max="4160" width="15.00390625" style="0" bestFit="1" customWidth="1"/>
    <col min="4161" max="4161" width="16.28125" style="0" bestFit="1" customWidth="1"/>
    <col min="4162" max="4162" width="12.421875" style="0" bestFit="1" customWidth="1"/>
    <col min="4163" max="4163" width="8.28125" style="0" bestFit="1" customWidth="1"/>
    <col min="4164" max="4165" width="16.421875" style="0" bestFit="1" customWidth="1"/>
    <col min="4166" max="4166" width="18.421875" style="0" bestFit="1" customWidth="1"/>
    <col min="4167" max="4167" width="15.00390625" style="0" bestFit="1" customWidth="1"/>
    <col min="4168" max="4168" width="16.28125" style="0" bestFit="1" customWidth="1"/>
    <col min="4169" max="4169" width="12.421875" style="0" bestFit="1" customWidth="1"/>
    <col min="4170" max="4170" width="8.28125" style="0" bestFit="1" customWidth="1"/>
    <col min="4171" max="4172" width="16.421875" style="0" bestFit="1" customWidth="1"/>
    <col min="4173" max="4173" width="18.421875" style="0" bestFit="1" customWidth="1"/>
    <col min="4174" max="4174" width="15.00390625" style="0" bestFit="1" customWidth="1"/>
    <col min="4175" max="4175" width="16.28125" style="0" bestFit="1" customWidth="1"/>
    <col min="4176" max="4176" width="12.57421875" style="0" bestFit="1" customWidth="1"/>
    <col min="4177" max="4177" width="9.7109375" style="0" bestFit="1" customWidth="1"/>
    <col min="4178" max="4178" width="18.421875" style="0" bestFit="1" customWidth="1"/>
    <col min="4179" max="4179" width="16.57421875" style="0" bestFit="1" customWidth="1"/>
    <col min="4180" max="4180" width="18.57421875" style="0" bestFit="1" customWidth="1"/>
    <col min="4181" max="4181" width="15.00390625" style="0" bestFit="1" customWidth="1"/>
    <col min="4182" max="4182" width="16.28125" style="0" bestFit="1" customWidth="1"/>
    <col min="4183" max="4183" width="12.57421875" style="0" bestFit="1" customWidth="1"/>
    <col min="4184" max="4184" width="9.7109375" style="0" bestFit="1" customWidth="1"/>
    <col min="4185" max="4186" width="16.57421875" style="0" bestFit="1" customWidth="1"/>
    <col min="4187" max="4210" width="16.421875" style="0" customWidth="1"/>
    <col min="4211" max="4211" width="24.140625" style="0" customWidth="1"/>
    <col min="4212" max="4235" width="16.421875" style="0" customWidth="1"/>
    <col min="4236" max="4236" width="18.421875" style="0" customWidth="1"/>
    <col min="4237" max="4237" width="17.140625" style="0" bestFit="1" customWidth="1"/>
    <col min="4238" max="4238" width="18.140625" style="0" bestFit="1" customWidth="1"/>
    <col min="4239" max="4239" width="14.28125" style="0" bestFit="1" customWidth="1"/>
    <col min="4240" max="4240" width="10.57421875" style="0" bestFit="1" customWidth="1"/>
    <col min="4241" max="4241" width="18.7109375" style="0" bestFit="1" customWidth="1"/>
    <col min="4242" max="4242" width="18.421875" style="0" bestFit="1" customWidth="1"/>
    <col min="4243" max="4243" width="20.421875" style="0" bestFit="1" customWidth="1"/>
    <col min="4244" max="4244" width="5.00390625" style="0" customWidth="1"/>
    <col min="4245" max="4245" width="25.7109375" style="0" customWidth="1"/>
    <col min="4246" max="4246" width="21.57421875" style="0" customWidth="1"/>
    <col min="4247" max="4249" width="16.421875" style="0" customWidth="1"/>
    <col min="4250" max="4250" width="6.8515625" style="0" customWidth="1"/>
    <col min="4251" max="4251" width="22.140625" style="0" customWidth="1"/>
    <col min="4252" max="4256" width="16.421875" style="0" customWidth="1"/>
    <col min="4257" max="4257" width="7.7109375" style="0" customWidth="1"/>
    <col min="4258" max="4258" width="24.421875" style="0" customWidth="1"/>
    <col min="4259" max="4259" width="23.28125" style="0" customWidth="1"/>
    <col min="4260" max="4260" width="24.421875" style="0" customWidth="1"/>
    <col min="4261" max="4261" width="21.57421875" style="0" customWidth="1"/>
    <col min="4262" max="4262" width="38.00390625" style="0" bestFit="1" customWidth="1"/>
    <col min="4263" max="4263" width="38.00390625" style="0" customWidth="1"/>
    <col min="4264" max="4264" width="20.57421875" style="0" customWidth="1"/>
    <col min="4265" max="4265" width="15.421875" style="0" customWidth="1"/>
    <col min="4266" max="4266" width="29.00390625" style="0" customWidth="1"/>
    <col min="4267" max="4267" width="9.140625" style="0" customWidth="1"/>
    <col min="4268" max="4268" width="10.28125" style="0" customWidth="1"/>
    <col min="4269" max="4269" width="10.8515625" style="0" customWidth="1"/>
    <col min="4270" max="4270" width="10.7109375" style="0" customWidth="1"/>
    <col min="4271" max="4271" width="9.7109375" style="0" customWidth="1"/>
    <col min="4272" max="4272" width="11.00390625" style="0" bestFit="1" customWidth="1"/>
    <col min="4273" max="4273" width="14.421875" style="0" customWidth="1"/>
    <col min="4274" max="4274" width="10.8515625" style="0" customWidth="1"/>
    <col min="4275" max="4275" width="12.7109375" style="0" customWidth="1"/>
    <col min="4276" max="4276" width="9.57421875" style="0" customWidth="1"/>
    <col min="4281" max="4281" width="23.00390625" style="0" bestFit="1" customWidth="1"/>
    <col min="4282" max="4282" width="25.140625" style="0" bestFit="1" customWidth="1"/>
    <col min="4283" max="4283" width="25.140625" style="0" customWidth="1"/>
    <col min="4284" max="4284" width="27.421875" style="0" customWidth="1"/>
    <col min="4285" max="4285" width="21.57421875" style="0" customWidth="1"/>
    <col min="4286" max="4286" width="31.57421875" style="0" bestFit="1" customWidth="1"/>
    <col min="4287" max="4287" width="31.57421875" style="0" customWidth="1"/>
    <col min="4288" max="4288" width="30.421875" style="0" customWidth="1"/>
    <col min="4329" max="4329" width="18.421875" style="0" customWidth="1"/>
    <col min="4330" max="4330" width="27.140625" style="0" customWidth="1"/>
    <col min="4331" max="4331" width="23.7109375" style="0" customWidth="1"/>
    <col min="4332" max="4332" width="17.00390625" style="0" customWidth="1"/>
    <col min="4333" max="4333" width="16.7109375" style="0" bestFit="1" customWidth="1"/>
    <col min="4334" max="4334" width="15.57421875" style="0" customWidth="1"/>
    <col min="4335" max="4335" width="13.8515625" style="0" customWidth="1"/>
    <col min="4336" max="4337" width="16.421875" style="0" bestFit="1" customWidth="1"/>
    <col min="4338" max="4338" width="12.28125" style="0" customWidth="1"/>
    <col min="4339" max="4339" width="15.00390625" style="0" bestFit="1" customWidth="1"/>
    <col min="4340" max="4340" width="16.28125" style="0" bestFit="1" customWidth="1"/>
    <col min="4341" max="4341" width="11.421875" style="0" bestFit="1" customWidth="1"/>
    <col min="4342" max="4342" width="8.28125" style="0" bestFit="1" customWidth="1"/>
    <col min="4343" max="4344" width="16.421875" style="0" bestFit="1" customWidth="1"/>
    <col min="4345" max="4345" width="18.421875" style="0" bestFit="1" customWidth="1"/>
    <col min="4346" max="4346" width="15.00390625" style="0" bestFit="1" customWidth="1"/>
    <col min="4347" max="4347" width="16.28125" style="0" bestFit="1" customWidth="1"/>
    <col min="4348" max="4348" width="16.140625" style="0" bestFit="1" customWidth="1"/>
    <col min="4349" max="4349" width="9.28125" style="0" bestFit="1" customWidth="1"/>
    <col min="4350" max="4351" width="16.57421875" style="0" bestFit="1" customWidth="1"/>
    <col min="4352" max="4352" width="18.57421875" style="0" bestFit="1" customWidth="1"/>
    <col min="4353" max="4353" width="15.00390625" style="0" bestFit="1" customWidth="1"/>
    <col min="4354" max="4354" width="16.28125" style="0" bestFit="1" customWidth="1"/>
    <col min="4355" max="4355" width="16.00390625" style="0" bestFit="1" customWidth="1"/>
    <col min="4356" max="4356" width="8.28125" style="0" bestFit="1" customWidth="1"/>
    <col min="4357" max="4358" width="16.421875" style="0" bestFit="1" customWidth="1"/>
    <col min="4359" max="4359" width="18.421875" style="0" bestFit="1" customWidth="1"/>
    <col min="4360" max="4360" width="15.00390625" style="0" bestFit="1" customWidth="1"/>
    <col min="4361" max="4361" width="16.28125" style="0" bestFit="1" customWidth="1"/>
    <col min="4362" max="4362" width="16.00390625" style="0" bestFit="1" customWidth="1"/>
    <col min="4363" max="4363" width="8.28125" style="0" bestFit="1" customWidth="1"/>
    <col min="4364" max="4365" width="16.421875" style="0" bestFit="1" customWidth="1"/>
    <col min="4366" max="4366" width="18.421875" style="0" bestFit="1" customWidth="1"/>
    <col min="4367" max="4367" width="15.00390625" style="0" bestFit="1" customWidth="1"/>
    <col min="4368" max="4368" width="17.8515625" style="0" bestFit="1" customWidth="1"/>
    <col min="4369" max="4369" width="16.00390625" style="0" bestFit="1" customWidth="1"/>
    <col min="4370" max="4370" width="8.28125" style="0" bestFit="1" customWidth="1"/>
    <col min="4371" max="4372" width="16.421875" style="0" bestFit="1" customWidth="1"/>
    <col min="4373" max="4373" width="18.421875" style="0" bestFit="1" customWidth="1"/>
    <col min="4374" max="4374" width="15.00390625" style="0" bestFit="1" customWidth="1"/>
    <col min="4375" max="4375" width="16.28125" style="0" bestFit="1" customWidth="1"/>
    <col min="4376" max="4376" width="16.00390625" style="0" bestFit="1" customWidth="1"/>
    <col min="4377" max="4377" width="8.28125" style="0" bestFit="1" customWidth="1"/>
    <col min="4378" max="4379" width="16.421875" style="0" bestFit="1" customWidth="1"/>
    <col min="4380" max="4380" width="18.421875" style="0" bestFit="1" customWidth="1"/>
    <col min="4381" max="4381" width="15.00390625" style="0" bestFit="1" customWidth="1"/>
    <col min="4382" max="4382" width="16.28125" style="0" bestFit="1" customWidth="1"/>
    <col min="4383" max="4383" width="16.00390625" style="0" bestFit="1" customWidth="1"/>
    <col min="4384" max="4384" width="8.28125" style="0" bestFit="1" customWidth="1"/>
    <col min="4385" max="4386" width="16.421875" style="0" bestFit="1" customWidth="1"/>
    <col min="4387" max="4387" width="18.421875" style="0" bestFit="1" customWidth="1"/>
    <col min="4388" max="4388" width="15.00390625" style="0" bestFit="1" customWidth="1"/>
    <col min="4389" max="4389" width="16.28125" style="0" bestFit="1" customWidth="1"/>
    <col min="4390" max="4390" width="16.00390625" style="0" bestFit="1" customWidth="1"/>
    <col min="4391" max="4391" width="8.28125" style="0" bestFit="1" customWidth="1"/>
    <col min="4392" max="4393" width="16.421875" style="0" bestFit="1" customWidth="1"/>
    <col min="4394" max="4394" width="18.421875" style="0" bestFit="1" customWidth="1"/>
    <col min="4395" max="4395" width="15.00390625" style="0" bestFit="1" customWidth="1"/>
    <col min="4396" max="4396" width="16.28125" style="0" bestFit="1" customWidth="1"/>
    <col min="4397" max="4397" width="16.140625" style="0" bestFit="1" customWidth="1"/>
    <col min="4398" max="4398" width="9.28125" style="0" bestFit="1" customWidth="1"/>
    <col min="4399" max="4400" width="16.57421875" style="0" bestFit="1" customWidth="1"/>
    <col min="4401" max="4401" width="18.57421875" style="0" bestFit="1" customWidth="1"/>
    <col min="4402" max="4402" width="15.00390625" style="0" bestFit="1" customWidth="1"/>
    <col min="4403" max="4403" width="16.28125" style="0" bestFit="1" customWidth="1"/>
    <col min="4404" max="4404" width="16.140625" style="0" bestFit="1" customWidth="1"/>
    <col min="4405" max="4405" width="9.28125" style="0" bestFit="1" customWidth="1"/>
    <col min="4406" max="4407" width="16.57421875" style="0" bestFit="1" customWidth="1"/>
    <col min="4408" max="4408" width="21.421875" style="0" customWidth="1"/>
    <col min="4409" max="4409" width="3.28125" style="0" customWidth="1"/>
    <col min="4410" max="4410" width="25.421875" style="0" customWidth="1"/>
    <col min="4411" max="4411" width="17.140625" style="0" customWidth="1"/>
    <col min="4412" max="4414" width="15.421875" style="0" customWidth="1"/>
    <col min="4415" max="4415" width="6.00390625" style="0" customWidth="1"/>
    <col min="4416" max="4416" width="15.00390625" style="0" bestFit="1" customWidth="1"/>
    <col min="4417" max="4417" width="16.28125" style="0" bestFit="1" customWidth="1"/>
    <col min="4418" max="4418" width="12.421875" style="0" bestFit="1" customWidth="1"/>
    <col min="4419" max="4419" width="8.28125" style="0" bestFit="1" customWidth="1"/>
    <col min="4420" max="4421" width="16.421875" style="0" bestFit="1" customWidth="1"/>
    <col min="4422" max="4422" width="18.421875" style="0" bestFit="1" customWidth="1"/>
    <col min="4423" max="4423" width="15.00390625" style="0" bestFit="1" customWidth="1"/>
    <col min="4424" max="4424" width="16.28125" style="0" bestFit="1" customWidth="1"/>
    <col min="4425" max="4425" width="12.421875" style="0" bestFit="1" customWidth="1"/>
    <col min="4426" max="4426" width="8.28125" style="0" bestFit="1" customWidth="1"/>
    <col min="4427" max="4428" width="16.421875" style="0" bestFit="1" customWidth="1"/>
    <col min="4429" max="4429" width="18.421875" style="0" bestFit="1" customWidth="1"/>
    <col min="4430" max="4430" width="15.00390625" style="0" bestFit="1" customWidth="1"/>
    <col min="4431" max="4431" width="16.28125" style="0" bestFit="1" customWidth="1"/>
    <col min="4432" max="4432" width="12.57421875" style="0" bestFit="1" customWidth="1"/>
    <col min="4433" max="4433" width="9.7109375" style="0" bestFit="1" customWidth="1"/>
    <col min="4434" max="4434" width="18.421875" style="0" bestFit="1" customWidth="1"/>
    <col min="4435" max="4435" width="16.57421875" style="0" bestFit="1" customWidth="1"/>
    <col min="4436" max="4436" width="18.57421875" style="0" bestFit="1" customWidth="1"/>
    <col min="4437" max="4437" width="15.00390625" style="0" bestFit="1" customWidth="1"/>
    <col min="4438" max="4438" width="16.28125" style="0" bestFit="1" customWidth="1"/>
    <col min="4439" max="4439" width="12.57421875" style="0" bestFit="1" customWidth="1"/>
    <col min="4440" max="4440" width="9.7109375" style="0" bestFit="1" customWidth="1"/>
    <col min="4441" max="4442" width="16.57421875" style="0" bestFit="1" customWidth="1"/>
    <col min="4443" max="4466" width="16.421875" style="0" customWidth="1"/>
    <col min="4467" max="4467" width="24.140625" style="0" customWidth="1"/>
    <col min="4468" max="4491" width="16.421875" style="0" customWidth="1"/>
    <col min="4492" max="4492" width="18.421875" style="0" customWidth="1"/>
    <col min="4493" max="4493" width="17.140625" style="0" bestFit="1" customWidth="1"/>
    <col min="4494" max="4494" width="18.140625" style="0" bestFit="1" customWidth="1"/>
    <col min="4495" max="4495" width="14.28125" style="0" bestFit="1" customWidth="1"/>
    <col min="4496" max="4496" width="10.57421875" style="0" bestFit="1" customWidth="1"/>
    <col min="4497" max="4497" width="18.7109375" style="0" bestFit="1" customWidth="1"/>
    <col min="4498" max="4498" width="18.421875" style="0" bestFit="1" customWidth="1"/>
    <col min="4499" max="4499" width="20.421875" style="0" bestFit="1" customWidth="1"/>
    <col min="4500" max="4500" width="5.00390625" style="0" customWidth="1"/>
    <col min="4501" max="4501" width="25.7109375" style="0" customWidth="1"/>
    <col min="4502" max="4502" width="21.57421875" style="0" customWidth="1"/>
    <col min="4503" max="4505" width="16.421875" style="0" customWidth="1"/>
    <col min="4506" max="4506" width="6.8515625" style="0" customWidth="1"/>
    <col min="4507" max="4507" width="22.140625" style="0" customWidth="1"/>
    <col min="4508" max="4512" width="16.421875" style="0" customWidth="1"/>
    <col min="4513" max="4513" width="7.7109375" style="0" customWidth="1"/>
    <col min="4514" max="4514" width="24.421875" style="0" customWidth="1"/>
    <col min="4515" max="4515" width="23.28125" style="0" customWidth="1"/>
    <col min="4516" max="4516" width="24.421875" style="0" customWidth="1"/>
    <col min="4517" max="4517" width="21.57421875" style="0" customWidth="1"/>
    <col min="4518" max="4518" width="38.00390625" style="0" bestFit="1" customWidth="1"/>
    <col min="4519" max="4519" width="38.00390625" style="0" customWidth="1"/>
    <col min="4520" max="4520" width="20.57421875" style="0" customWidth="1"/>
    <col min="4521" max="4521" width="15.421875" style="0" customWidth="1"/>
    <col min="4522" max="4522" width="29.00390625" style="0" customWidth="1"/>
    <col min="4523" max="4523" width="9.140625" style="0" customWidth="1"/>
    <col min="4524" max="4524" width="10.28125" style="0" customWidth="1"/>
    <col min="4525" max="4525" width="10.8515625" style="0" customWidth="1"/>
    <col min="4526" max="4526" width="10.7109375" style="0" customWidth="1"/>
    <col min="4527" max="4527" width="9.7109375" style="0" customWidth="1"/>
    <col min="4528" max="4528" width="11.00390625" style="0" bestFit="1" customWidth="1"/>
    <col min="4529" max="4529" width="14.421875" style="0" customWidth="1"/>
    <col min="4530" max="4530" width="10.8515625" style="0" customWidth="1"/>
    <col min="4531" max="4531" width="12.7109375" style="0" customWidth="1"/>
    <col min="4532" max="4532" width="9.57421875" style="0" customWidth="1"/>
    <col min="4537" max="4537" width="23.00390625" style="0" bestFit="1" customWidth="1"/>
    <col min="4538" max="4538" width="25.140625" style="0" bestFit="1" customWidth="1"/>
    <col min="4539" max="4539" width="25.140625" style="0" customWidth="1"/>
    <col min="4540" max="4540" width="27.421875" style="0" customWidth="1"/>
    <col min="4541" max="4541" width="21.57421875" style="0" customWidth="1"/>
    <col min="4542" max="4542" width="31.57421875" style="0" bestFit="1" customWidth="1"/>
    <col min="4543" max="4543" width="31.57421875" style="0" customWidth="1"/>
    <col min="4544" max="4544" width="30.421875" style="0" customWidth="1"/>
    <col min="4585" max="4585" width="18.421875" style="0" customWidth="1"/>
    <col min="4586" max="4586" width="27.140625" style="0" customWidth="1"/>
    <col min="4587" max="4587" width="23.7109375" style="0" customWidth="1"/>
    <col min="4588" max="4588" width="17.00390625" style="0" customWidth="1"/>
    <col min="4589" max="4589" width="16.7109375" style="0" bestFit="1" customWidth="1"/>
    <col min="4590" max="4590" width="15.57421875" style="0" customWidth="1"/>
    <col min="4591" max="4591" width="13.8515625" style="0" customWidth="1"/>
    <col min="4592" max="4593" width="16.421875" style="0" bestFit="1" customWidth="1"/>
    <col min="4594" max="4594" width="12.28125" style="0" customWidth="1"/>
    <col min="4595" max="4595" width="15.00390625" style="0" bestFit="1" customWidth="1"/>
    <col min="4596" max="4596" width="16.28125" style="0" bestFit="1" customWidth="1"/>
    <col min="4597" max="4597" width="11.421875" style="0" bestFit="1" customWidth="1"/>
    <col min="4598" max="4598" width="8.28125" style="0" bestFit="1" customWidth="1"/>
    <col min="4599" max="4600" width="16.421875" style="0" bestFit="1" customWidth="1"/>
    <col min="4601" max="4601" width="18.421875" style="0" bestFit="1" customWidth="1"/>
    <col min="4602" max="4602" width="15.00390625" style="0" bestFit="1" customWidth="1"/>
    <col min="4603" max="4603" width="16.28125" style="0" bestFit="1" customWidth="1"/>
    <col min="4604" max="4604" width="16.140625" style="0" bestFit="1" customWidth="1"/>
    <col min="4605" max="4605" width="9.28125" style="0" bestFit="1" customWidth="1"/>
    <col min="4606" max="4607" width="16.57421875" style="0" bestFit="1" customWidth="1"/>
    <col min="4608" max="4608" width="18.57421875" style="0" bestFit="1" customWidth="1"/>
    <col min="4609" max="4609" width="15.00390625" style="0" bestFit="1" customWidth="1"/>
    <col min="4610" max="4610" width="16.28125" style="0" bestFit="1" customWidth="1"/>
    <col min="4611" max="4611" width="16.00390625" style="0" bestFit="1" customWidth="1"/>
    <col min="4612" max="4612" width="8.28125" style="0" bestFit="1" customWidth="1"/>
    <col min="4613" max="4614" width="16.421875" style="0" bestFit="1" customWidth="1"/>
    <col min="4615" max="4615" width="18.421875" style="0" bestFit="1" customWidth="1"/>
    <col min="4616" max="4616" width="15.00390625" style="0" bestFit="1" customWidth="1"/>
    <col min="4617" max="4617" width="16.28125" style="0" bestFit="1" customWidth="1"/>
    <col min="4618" max="4618" width="16.00390625" style="0" bestFit="1" customWidth="1"/>
    <col min="4619" max="4619" width="8.28125" style="0" bestFit="1" customWidth="1"/>
    <col min="4620" max="4621" width="16.421875" style="0" bestFit="1" customWidth="1"/>
    <col min="4622" max="4622" width="18.421875" style="0" bestFit="1" customWidth="1"/>
    <col min="4623" max="4623" width="15.00390625" style="0" bestFit="1" customWidth="1"/>
    <col min="4624" max="4624" width="17.8515625" style="0" bestFit="1" customWidth="1"/>
    <col min="4625" max="4625" width="16.00390625" style="0" bestFit="1" customWidth="1"/>
    <col min="4626" max="4626" width="8.28125" style="0" bestFit="1" customWidth="1"/>
    <col min="4627" max="4628" width="16.421875" style="0" bestFit="1" customWidth="1"/>
    <col min="4629" max="4629" width="18.421875" style="0" bestFit="1" customWidth="1"/>
    <col min="4630" max="4630" width="15.00390625" style="0" bestFit="1" customWidth="1"/>
    <col min="4631" max="4631" width="16.28125" style="0" bestFit="1" customWidth="1"/>
    <col min="4632" max="4632" width="16.00390625" style="0" bestFit="1" customWidth="1"/>
    <col min="4633" max="4633" width="8.28125" style="0" bestFit="1" customWidth="1"/>
    <col min="4634" max="4635" width="16.421875" style="0" bestFit="1" customWidth="1"/>
    <col min="4636" max="4636" width="18.421875" style="0" bestFit="1" customWidth="1"/>
    <col min="4637" max="4637" width="15.00390625" style="0" bestFit="1" customWidth="1"/>
    <col min="4638" max="4638" width="16.28125" style="0" bestFit="1" customWidth="1"/>
    <col min="4639" max="4639" width="16.00390625" style="0" bestFit="1" customWidth="1"/>
    <col min="4640" max="4640" width="8.28125" style="0" bestFit="1" customWidth="1"/>
    <col min="4641" max="4642" width="16.421875" style="0" bestFit="1" customWidth="1"/>
    <col min="4643" max="4643" width="18.421875" style="0" bestFit="1" customWidth="1"/>
    <col min="4644" max="4644" width="15.00390625" style="0" bestFit="1" customWidth="1"/>
    <col min="4645" max="4645" width="16.28125" style="0" bestFit="1" customWidth="1"/>
    <col min="4646" max="4646" width="16.00390625" style="0" bestFit="1" customWidth="1"/>
    <col min="4647" max="4647" width="8.28125" style="0" bestFit="1" customWidth="1"/>
    <col min="4648" max="4649" width="16.421875" style="0" bestFit="1" customWidth="1"/>
    <col min="4650" max="4650" width="18.421875" style="0" bestFit="1" customWidth="1"/>
    <col min="4651" max="4651" width="15.00390625" style="0" bestFit="1" customWidth="1"/>
    <col min="4652" max="4652" width="16.28125" style="0" bestFit="1" customWidth="1"/>
    <col min="4653" max="4653" width="16.140625" style="0" bestFit="1" customWidth="1"/>
    <col min="4654" max="4654" width="9.28125" style="0" bestFit="1" customWidth="1"/>
    <col min="4655" max="4656" width="16.57421875" style="0" bestFit="1" customWidth="1"/>
    <col min="4657" max="4657" width="18.57421875" style="0" bestFit="1" customWidth="1"/>
    <col min="4658" max="4658" width="15.00390625" style="0" bestFit="1" customWidth="1"/>
    <col min="4659" max="4659" width="16.28125" style="0" bestFit="1" customWidth="1"/>
    <col min="4660" max="4660" width="16.140625" style="0" bestFit="1" customWidth="1"/>
    <col min="4661" max="4661" width="9.28125" style="0" bestFit="1" customWidth="1"/>
    <col min="4662" max="4663" width="16.57421875" style="0" bestFit="1" customWidth="1"/>
    <col min="4664" max="4664" width="21.421875" style="0" customWidth="1"/>
    <col min="4665" max="4665" width="3.28125" style="0" customWidth="1"/>
    <col min="4666" max="4666" width="25.421875" style="0" customWidth="1"/>
    <col min="4667" max="4667" width="17.140625" style="0" customWidth="1"/>
    <col min="4668" max="4670" width="15.421875" style="0" customWidth="1"/>
    <col min="4671" max="4671" width="6.00390625" style="0" customWidth="1"/>
    <col min="4672" max="4672" width="15.00390625" style="0" bestFit="1" customWidth="1"/>
    <col min="4673" max="4673" width="16.28125" style="0" bestFit="1" customWidth="1"/>
    <col min="4674" max="4674" width="12.421875" style="0" bestFit="1" customWidth="1"/>
    <col min="4675" max="4675" width="8.28125" style="0" bestFit="1" customWidth="1"/>
    <col min="4676" max="4677" width="16.421875" style="0" bestFit="1" customWidth="1"/>
    <col min="4678" max="4678" width="18.421875" style="0" bestFit="1" customWidth="1"/>
    <col min="4679" max="4679" width="15.00390625" style="0" bestFit="1" customWidth="1"/>
    <col min="4680" max="4680" width="16.28125" style="0" bestFit="1" customWidth="1"/>
    <col min="4681" max="4681" width="12.421875" style="0" bestFit="1" customWidth="1"/>
    <col min="4682" max="4682" width="8.28125" style="0" bestFit="1" customWidth="1"/>
    <col min="4683" max="4684" width="16.421875" style="0" bestFit="1" customWidth="1"/>
    <col min="4685" max="4685" width="18.421875" style="0" bestFit="1" customWidth="1"/>
    <col min="4686" max="4686" width="15.00390625" style="0" bestFit="1" customWidth="1"/>
    <col min="4687" max="4687" width="16.28125" style="0" bestFit="1" customWidth="1"/>
    <col min="4688" max="4688" width="12.57421875" style="0" bestFit="1" customWidth="1"/>
    <col min="4689" max="4689" width="9.7109375" style="0" bestFit="1" customWidth="1"/>
    <col min="4690" max="4690" width="18.421875" style="0" bestFit="1" customWidth="1"/>
    <col min="4691" max="4691" width="16.57421875" style="0" bestFit="1" customWidth="1"/>
    <col min="4692" max="4692" width="18.57421875" style="0" bestFit="1" customWidth="1"/>
    <col min="4693" max="4693" width="15.00390625" style="0" bestFit="1" customWidth="1"/>
    <col min="4694" max="4694" width="16.28125" style="0" bestFit="1" customWidth="1"/>
    <col min="4695" max="4695" width="12.57421875" style="0" bestFit="1" customWidth="1"/>
    <col min="4696" max="4696" width="9.7109375" style="0" bestFit="1" customWidth="1"/>
    <col min="4697" max="4698" width="16.57421875" style="0" bestFit="1" customWidth="1"/>
    <col min="4699" max="4722" width="16.421875" style="0" customWidth="1"/>
    <col min="4723" max="4723" width="24.140625" style="0" customWidth="1"/>
    <col min="4724" max="4747" width="16.421875" style="0" customWidth="1"/>
    <col min="4748" max="4748" width="18.421875" style="0" customWidth="1"/>
    <col min="4749" max="4749" width="17.140625" style="0" bestFit="1" customWidth="1"/>
    <col min="4750" max="4750" width="18.140625" style="0" bestFit="1" customWidth="1"/>
    <col min="4751" max="4751" width="14.28125" style="0" bestFit="1" customWidth="1"/>
    <col min="4752" max="4752" width="10.57421875" style="0" bestFit="1" customWidth="1"/>
    <col min="4753" max="4753" width="18.7109375" style="0" bestFit="1" customWidth="1"/>
    <col min="4754" max="4754" width="18.421875" style="0" bestFit="1" customWidth="1"/>
    <col min="4755" max="4755" width="20.421875" style="0" bestFit="1" customWidth="1"/>
    <col min="4756" max="4756" width="5.00390625" style="0" customWidth="1"/>
    <col min="4757" max="4757" width="25.7109375" style="0" customWidth="1"/>
    <col min="4758" max="4758" width="21.57421875" style="0" customWidth="1"/>
    <col min="4759" max="4761" width="16.421875" style="0" customWidth="1"/>
    <col min="4762" max="4762" width="6.8515625" style="0" customWidth="1"/>
    <col min="4763" max="4763" width="22.140625" style="0" customWidth="1"/>
    <col min="4764" max="4768" width="16.421875" style="0" customWidth="1"/>
    <col min="4769" max="4769" width="7.7109375" style="0" customWidth="1"/>
    <col min="4770" max="4770" width="24.421875" style="0" customWidth="1"/>
    <col min="4771" max="4771" width="23.28125" style="0" customWidth="1"/>
    <col min="4772" max="4772" width="24.421875" style="0" customWidth="1"/>
    <col min="4773" max="4773" width="21.57421875" style="0" customWidth="1"/>
    <col min="4774" max="4774" width="38.00390625" style="0" bestFit="1" customWidth="1"/>
    <col min="4775" max="4775" width="38.00390625" style="0" customWidth="1"/>
    <col min="4776" max="4776" width="20.57421875" style="0" customWidth="1"/>
    <col min="4777" max="4777" width="15.421875" style="0" customWidth="1"/>
    <col min="4778" max="4778" width="29.00390625" style="0" customWidth="1"/>
    <col min="4779" max="4779" width="9.140625" style="0" customWidth="1"/>
    <col min="4780" max="4780" width="10.28125" style="0" customWidth="1"/>
    <col min="4781" max="4781" width="10.8515625" style="0" customWidth="1"/>
    <col min="4782" max="4782" width="10.7109375" style="0" customWidth="1"/>
    <col min="4783" max="4783" width="9.7109375" style="0" customWidth="1"/>
    <col min="4784" max="4784" width="11.00390625" style="0" bestFit="1" customWidth="1"/>
    <col min="4785" max="4785" width="14.421875" style="0" customWidth="1"/>
    <col min="4786" max="4786" width="10.8515625" style="0" customWidth="1"/>
    <col min="4787" max="4787" width="12.7109375" style="0" customWidth="1"/>
    <col min="4788" max="4788" width="9.57421875" style="0" customWidth="1"/>
    <col min="4793" max="4793" width="23.00390625" style="0" bestFit="1" customWidth="1"/>
    <col min="4794" max="4794" width="25.140625" style="0" bestFit="1" customWidth="1"/>
    <col min="4795" max="4795" width="25.140625" style="0" customWidth="1"/>
    <col min="4796" max="4796" width="27.421875" style="0" customWidth="1"/>
    <col min="4797" max="4797" width="21.57421875" style="0" customWidth="1"/>
    <col min="4798" max="4798" width="31.57421875" style="0" bestFit="1" customWidth="1"/>
    <col min="4799" max="4799" width="31.57421875" style="0" customWidth="1"/>
    <col min="4800" max="4800" width="30.421875" style="0" customWidth="1"/>
    <col min="4841" max="4841" width="18.421875" style="0" customWidth="1"/>
    <col min="4842" max="4842" width="27.140625" style="0" customWidth="1"/>
    <col min="4843" max="4843" width="23.7109375" style="0" customWidth="1"/>
    <col min="4844" max="4844" width="17.00390625" style="0" customWidth="1"/>
    <col min="4845" max="4845" width="16.7109375" style="0" bestFit="1" customWidth="1"/>
    <col min="4846" max="4846" width="15.57421875" style="0" customWidth="1"/>
    <col min="4847" max="4847" width="13.8515625" style="0" customWidth="1"/>
    <col min="4848" max="4849" width="16.421875" style="0" bestFit="1" customWidth="1"/>
    <col min="4850" max="4850" width="12.28125" style="0" customWidth="1"/>
    <col min="4851" max="4851" width="15.00390625" style="0" bestFit="1" customWidth="1"/>
    <col min="4852" max="4852" width="16.28125" style="0" bestFit="1" customWidth="1"/>
    <col min="4853" max="4853" width="11.421875" style="0" bestFit="1" customWidth="1"/>
    <col min="4854" max="4854" width="8.28125" style="0" bestFit="1" customWidth="1"/>
    <col min="4855" max="4856" width="16.421875" style="0" bestFit="1" customWidth="1"/>
    <col min="4857" max="4857" width="18.421875" style="0" bestFit="1" customWidth="1"/>
    <col min="4858" max="4858" width="15.00390625" style="0" bestFit="1" customWidth="1"/>
    <col min="4859" max="4859" width="16.28125" style="0" bestFit="1" customWidth="1"/>
    <col min="4860" max="4860" width="16.140625" style="0" bestFit="1" customWidth="1"/>
    <col min="4861" max="4861" width="9.28125" style="0" bestFit="1" customWidth="1"/>
    <col min="4862" max="4863" width="16.57421875" style="0" bestFit="1" customWidth="1"/>
    <col min="4864" max="4864" width="18.57421875" style="0" bestFit="1" customWidth="1"/>
    <col min="4865" max="4865" width="15.00390625" style="0" bestFit="1" customWidth="1"/>
    <col min="4866" max="4866" width="16.28125" style="0" bestFit="1" customWidth="1"/>
    <col min="4867" max="4867" width="16.00390625" style="0" bestFit="1" customWidth="1"/>
    <col min="4868" max="4868" width="8.28125" style="0" bestFit="1" customWidth="1"/>
    <col min="4869" max="4870" width="16.421875" style="0" bestFit="1" customWidth="1"/>
    <col min="4871" max="4871" width="18.421875" style="0" bestFit="1" customWidth="1"/>
    <col min="4872" max="4872" width="15.00390625" style="0" bestFit="1" customWidth="1"/>
    <col min="4873" max="4873" width="16.28125" style="0" bestFit="1" customWidth="1"/>
    <col min="4874" max="4874" width="16.00390625" style="0" bestFit="1" customWidth="1"/>
    <col min="4875" max="4875" width="8.28125" style="0" bestFit="1" customWidth="1"/>
    <col min="4876" max="4877" width="16.421875" style="0" bestFit="1" customWidth="1"/>
    <col min="4878" max="4878" width="18.421875" style="0" bestFit="1" customWidth="1"/>
    <col min="4879" max="4879" width="15.00390625" style="0" bestFit="1" customWidth="1"/>
    <col min="4880" max="4880" width="17.8515625" style="0" bestFit="1" customWidth="1"/>
    <col min="4881" max="4881" width="16.00390625" style="0" bestFit="1" customWidth="1"/>
    <col min="4882" max="4882" width="8.28125" style="0" bestFit="1" customWidth="1"/>
    <col min="4883" max="4884" width="16.421875" style="0" bestFit="1" customWidth="1"/>
    <col min="4885" max="4885" width="18.421875" style="0" bestFit="1" customWidth="1"/>
    <col min="4886" max="4886" width="15.00390625" style="0" bestFit="1" customWidth="1"/>
    <col min="4887" max="4887" width="16.28125" style="0" bestFit="1" customWidth="1"/>
    <col min="4888" max="4888" width="16.00390625" style="0" bestFit="1" customWidth="1"/>
    <col min="4889" max="4889" width="8.28125" style="0" bestFit="1" customWidth="1"/>
    <col min="4890" max="4891" width="16.421875" style="0" bestFit="1" customWidth="1"/>
    <col min="4892" max="4892" width="18.421875" style="0" bestFit="1" customWidth="1"/>
    <col min="4893" max="4893" width="15.00390625" style="0" bestFit="1" customWidth="1"/>
    <col min="4894" max="4894" width="16.28125" style="0" bestFit="1" customWidth="1"/>
    <col min="4895" max="4895" width="16.00390625" style="0" bestFit="1" customWidth="1"/>
    <col min="4896" max="4896" width="8.28125" style="0" bestFit="1" customWidth="1"/>
    <col min="4897" max="4898" width="16.421875" style="0" bestFit="1" customWidth="1"/>
    <col min="4899" max="4899" width="18.421875" style="0" bestFit="1" customWidth="1"/>
    <col min="4900" max="4900" width="15.00390625" style="0" bestFit="1" customWidth="1"/>
    <col min="4901" max="4901" width="16.28125" style="0" bestFit="1" customWidth="1"/>
    <col min="4902" max="4902" width="16.00390625" style="0" bestFit="1" customWidth="1"/>
    <col min="4903" max="4903" width="8.28125" style="0" bestFit="1" customWidth="1"/>
    <col min="4904" max="4905" width="16.421875" style="0" bestFit="1" customWidth="1"/>
    <col min="4906" max="4906" width="18.421875" style="0" bestFit="1" customWidth="1"/>
    <col min="4907" max="4907" width="15.00390625" style="0" bestFit="1" customWidth="1"/>
    <col min="4908" max="4908" width="16.28125" style="0" bestFit="1" customWidth="1"/>
    <col min="4909" max="4909" width="16.140625" style="0" bestFit="1" customWidth="1"/>
    <col min="4910" max="4910" width="9.28125" style="0" bestFit="1" customWidth="1"/>
    <col min="4911" max="4912" width="16.57421875" style="0" bestFit="1" customWidth="1"/>
    <col min="4913" max="4913" width="18.57421875" style="0" bestFit="1" customWidth="1"/>
    <col min="4914" max="4914" width="15.00390625" style="0" bestFit="1" customWidth="1"/>
    <col min="4915" max="4915" width="16.28125" style="0" bestFit="1" customWidth="1"/>
    <col min="4916" max="4916" width="16.140625" style="0" bestFit="1" customWidth="1"/>
    <col min="4917" max="4917" width="9.28125" style="0" bestFit="1" customWidth="1"/>
    <col min="4918" max="4919" width="16.57421875" style="0" bestFit="1" customWidth="1"/>
    <col min="4920" max="4920" width="21.421875" style="0" customWidth="1"/>
    <col min="4921" max="4921" width="3.28125" style="0" customWidth="1"/>
    <col min="4922" max="4922" width="25.421875" style="0" customWidth="1"/>
    <col min="4923" max="4923" width="17.140625" style="0" customWidth="1"/>
    <col min="4924" max="4926" width="15.421875" style="0" customWidth="1"/>
    <col min="4927" max="4927" width="6.00390625" style="0" customWidth="1"/>
    <col min="4928" max="4928" width="15.00390625" style="0" bestFit="1" customWidth="1"/>
    <col min="4929" max="4929" width="16.28125" style="0" bestFit="1" customWidth="1"/>
    <col min="4930" max="4930" width="12.421875" style="0" bestFit="1" customWidth="1"/>
    <col min="4931" max="4931" width="8.28125" style="0" bestFit="1" customWidth="1"/>
    <col min="4932" max="4933" width="16.421875" style="0" bestFit="1" customWidth="1"/>
    <col min="4934" max="4934" width="18.421875" style="0" bestFit="1" customWidth="1"/>
    <col min="4935" max="4935" width="15.00390625" style="0" bestFit="1" customWidth="1"/>
    <col min="4936" max="4936" width="16.28125" style="0" bestFit="1" customWidth="1"/>
    <col min="4937" max="4937" width="12.421875" style="0" bestFit="1" customWidth="1"/>
    <col min="4938" max="4938" width="8.28125" style="0" bestFit="1" customWidth="1"/>
    <col min="4939" max="4940" width="16.421875" style="0" bestFit="1" customWidth="1"/>
    <col min="4941" max="4941" width="18.421875" style="0" bestFit="1" customWidth="1"/>
    <col min="4942" max="4942" width="15.00390625" style="0" bestFit="1" customWidth="1"/>
    <col min="4943" max="4943" width="16.28125" style="0" bestFit="1" customWidth="1"/>
    <col min="4944" max="4944" width="12.57421875" style="0" bestFit="1" customWidth="1"/>
    <col min="4945" max="4945" width="9.7109375" style="0" bestFit="1" customWidth="1"/>
    <col min="4946" max="4946" width="18.421875" style="0" bestFit="1" customWidth="1"/>
    <col min="4947" max="4947" width="16.57421875" style="0" bestFit="1" customWidth="1"/>
    <col min="4948" max="4948" width="18.57421875" style="0" bestFit="1" customWidth="1"/>
    <col min="4949" max="4949" width="15.00390625" style="0" bestFit="1" customWidth="1"/>
    <col min="4950" max="4950" width="16.28125" style="0" bestFit="1" customWidth="1"/>
    <col min="4951" max="4951" width="12.57421875" style="0" bestFit="1" customWidth="1"/>
    <col min="4952" max="4952" width="9.7109375" style="0" bestFit="1" customWidth="1"/>
    <col min="4953" max="4954" width="16.57421875" style="0" bestFit="1" customWidth="1"/>
    <col min="4955" max="4978" width="16.421875" style="0" customWidth="1"/>
    <col min="4979" max="4979" width="24.140625" style="0" customWidth="1"/>
    <col min="4980" max="5003" width="16.421875" style="0" customWidth="1"/>
    <col min="5004" max="5004" width="18.421875" style="0" customWidth="1"/>
    <col min="5005" max="5005" width="17.140625" style="0" bestFit="1" customWidth="1"/>
    <col min="5006" max="5006" width="18.140625" style="0" bestFit="1" customWidth="1"/>
    <col min="5007" max="5007" width="14.28125" style="0" bestFit="1" customWidth="1"/>
    <col min="5008" max="5008" width="10.57421875" style="0" bestFit="1" customWidth="1"/>
    <col min="5009" max="5009" width="18.7109375" style="0" bestFit="1" customWidth="1"/>
    <col min="5010" max="5010" width="18.421875" style="0" bestFit="1" customWidth="1"/>
    <col min="5011" max="5011" width="20.421875" style="0" bestFit="1" customWidth="1"/>
    <col min="5012" max="5012" width="5.00390625" style="0" customWidth="1"/>
    <col min="5013" max="5013" width="25.7109375" style="0" customWidth="1"/>
    <col min="5014" max="5014" width="21.57421875" style="0" customWidth="1"/>
    <col min="5015" max="5017" width="16.421875" style="0" customWidth="1"/>
    <col min="5018" max="5018" width="6.8515625" style="0" customWidth="1"/>
    <col min="5019" max="5019" width="22.140625" style="0" customWidth="1"/>
    <col min="5020" max="5024" width="16.421875" style="0" customWidth="1"/>
    <col min="5025" max="5025" width="7.7109375" style="0" customWidth="1"/>
    <col min="5026" max="5026" width="24.421875" style="0" customWidth="1"/>
    <col min="5027" max="5027" width="23.28125" style="0" customWidth="1"/>
    <col min="5028" max="5028" width="24.421875" style="0" customWidth="1"/>
    <col min="5029" max="5029" width="21.57421875" style="0" customWidth="1"/>
    <col min="5030" max="5030" width="38.00390625" style="0" bestFit="1" customWidth="1"/>
    <col min="5031" max="5031" width="38.00390625" style="0" customWidth="1"/>
    <col min="5032" max="5032" width="20.57421875" style="0" customWidth="1"/>
    <col min="5033" max="5033" width="15.421875" style="0" customWidth="1"/>
    <col min="5034" max="5034" width="29.00390625" style="0" customWidth="1"/>
    <col min="5035" max="5035" width="9.140625" style="0" customWidth="1"/>
    <col min="5036" max="5036" width="10.28125" style="0" customWidth="1"/>
    <col min="5037" max="5037" width="10.8515625" style="0" customWidth="1"/>
    <col min="5038" max="5038" width="10.7109375" style="0" customWidth="1"/>
    <col min="5039" max="5039" width="9.7109375" style="0" customWidth="1"/>
    <col min="5040" max="5040" width="11.00390625" style="0" bestFit="1" customWidth="1"/>
    <col min="5041" max="5041" width="14.421875" style="0" customWidth="1"/>
    <col min="5042" max="5042" width="10.8515625" style="0" customWidth="1"/>
    <col min="5043" max="5043" width="12.7109375" style="0" customWidth="1"/>
    <col min="5044" max="5044" width="9.57421875" style="0" customWidth="1"/>
    <col min="5049" max="5049" width="23.00390625" style="0" bestFit="1" customWidth="1"/>
    <col min="5050" max="5050" width="25.140625" style="0" bestFit="1" customWidth="1"/>
    <col min="5051" max="5051" width="25.140625" style="0" customWidth="1"/>
    <col min="5052" max="5052" width="27.421875" style="0" customWidth="1"/>
    <col min="5053" max="5053" width="21.57421875" style="0" customWidth="1"/>
    <col min="5054" max="5054" width="31.57421875" style="0" bestFit="1" customWidth="1"/>
    <col min="5055" max="5055" width="31.57421875" style="0" customWidth="1"/>
    <col min="5056" max="5056" width="30.421875" style="0" customWidth="1"/>
    <col min="5097" max="5097" width="18.421875" style="0" customWidth="1"/>
    <col min="5098" max="5098" width="27.140625" style="0" customWidth="1"/>
    <col min="5099" max="5099" width="23.7109375" style="0" customWidth="1"/>
    <col min="5100" max="5100" width="17.00390625" style="0" customWidth="1"/>
    <col min="5101" max="5101" width="16.7109375" style="0" bestFit="1" customWidth="1"/>
    <col min="5102" max="5102" width="15.57421875" style="0" customWidth="1"/>
    <col min="5103" max="5103" width="13.8515625" style="0" customWidth="1"/>
    <col min="5104" max="5105" width="16.421875" style="0" bestFit="1" customWidth="1"/>
    <col min="5106" max="5106" width="12.28125" style="0" customWidth="1"/>
    <col min="5107" max="5107" width="15.00390625" style="0" bestFit="1" customWidth="1"/>
    <col min="5108" max="5108" width="16.28125" style="0" bestFit="1" customWidth="1"/>
    <col min="5109" max="5109" width="11.421875" style="0" bestFit="1" customWidth="1"/>
    <col min="5110" max="5110" width="8.28125" style="0" bestFit="1" customWidth="1"/>
    <col min="5111" max="5112" width="16.421875" style="0" bestFit="1" customWidth="1"/>
    <col min="5113" max="5113" width="18.421875" style="0" bestFit="1" customWidth="1"/>
    <col min="5114" max="5114" width="15.00390625" style="0" bestFit="1" customWidth="1"/>
    <col min="5115" max="5115" width="16.28125" style="0" bestFit="1" customWidth="1"/>
    <col min="5116" max="5116" width="16.140625" style="0" bestFit="1" customWidth="1"/>
    <col min="5117" max="5117" width="9.28125" style="0" bestFit="1" customWidth="1"/>
    <col min="5118" max="5119" width="16.57421875" style="0" bestFit="1" customWidth="1"/>
    <col min="5120" max="5120" width="18.57421875" style="0" bestFit="1" customWidth="1"/>
    <col min="5121" max="5121" width="15.00390625" style="0" bestFit="1" customWidth="1"/>
    <col min="5122" max="5122" width="16.28125" style="0" bestFit="1" customWidth="1"/>
    <col min="5123" max="5123" width="16.00390625" style="0" bestFit="1" customWidth="1"/>
    <col min="5124" max="5124" width="8.28125" style="0" bestFit="1" customWidth="1"/>
    <col min="5125" max="5126" width="16.421875" style="0" bestFit="1" customWidth="1"/>
    <col min="5127" max="5127" width="18.421875" style="0" bestFit="1" customWidth="1"/>
    <col min="5128" max="5128" width="15.00390625" style="0" bestFit="1" customWidth="1"/>
    <col min="5129" max="5129" width="16.28125" style="0" bestFit="1" customWidth="1"/>
    <col min="5130" max="5130" width="16.00390625" style="0" bestFit="1" customWidth="1"/>
    <col min="5131" max="5131" width="8.28125" style="0" bestFit="1" customWidth="1"/>
    <col min="5132" max="5133" width="16.421875" style="0" bestFit="1" customWidth="1"/>
    <col min="5134" max="5134" width="18.421875" style="0" bestFit="1" customWidth="1"/>
    <col min="5135" max="5135" width="15.00390625" style="0" bestFit="1" customWidth="1"/>
    <col min="5136" max="5136" width="17.8515625" style="0" bestFit="1" customWidth="1"/>
    <col min="5137" max="5137" width="16.00390625" style="0" bestFit="1" customWidth="1"/>
    <col min="5138" max="5138" width="8.28125" style="0" bestFit="1" customWidth="1"/>
    <col min="5139" max="5140" width="16.421875" style="0" bestFit="1" customWidth="1"/>
    <col min="5141" max="5141" width="18.421875" style="0" bestFit="1" customWidth="1"/>
    <col min="5142" max="5142" width="15.00390625" style="0" bestFit="1" customWidth="1"/>
    <col min="5143" max="5143" width="16.28125" style="0" bestFit="1" customWidth="1"/>
    <col min="5144" max="5144" width="16.00390625" style="0" bestFit="1" customWidth="1"/>
    <col min="5145" max="5145" width="8.28125" style="0" bestFit="1" customWidth="1"/>
    <col min="5146" max="5147" width="16.421875" style="0" bestFit="1" customWidth="1"/>
    <col min="5148" max="5148" width="18.421875" style="0" bestFit="1" customWidth="1"/>
    <col min="5149" max="5149" width="15.00390625" style="0" bestFit="1" customWidth="1"/>
    <col min="5150" max="5150" width="16.28125" style="0" bestFit="1" customWidth="1"/>
    <col min="5151" max="5151" width="16.00390625" style="0" bestFit="1" customWidth="1"/>
    <col min="5152" max="5152" width="8.28125" style="0" bestFit="1" customWidth="1"/>
    <col min="5153" max="5154" width="16.421875" style="0" bestFit="1" customWidth="1"/>
    <col min="5155" max="5155" width="18.421875" style="0" bestFit="1" customWidth="1"/>
    <col min="5156" max="5156" width="15.00390625" style="0" bestFit="1" customWidth="1"/>
    <col min="5157" max="5157" width="16.28125" style="0" bestFit="1" customWidth="1"/>
    <col min="5158" max="5158" width="16.00390625" style="0" bestFit="1" customWidth="1"/>
    <col min="5159" max="5159" width="8.28125" style="0" bestFit="1" customWidth="1"/>
    <col min="5160" max="5161" width="16.421875" style="0" bestFit="1" customWidth="1"/>
    <col min="5162" max="5162" width="18.421875" style="0" bestFit="1" customWidth="1"/>
    <col min="5163" max="5163" width="15.00390625" style="0" bestFit="1" customWidth="1"/>
    <col min="5164" max="5164" width="16.28125" style="0" bestFit="1" customWidth="1"/>
    <col min="5165" max="5165" width="16.140625" style="0" bestFit="1" customWidth="1"/>
    <col min="5166" max="5166" width="9.28125" style="0" bestFit="1" customWidth="1"/>
    <col min="5167" max="5168" width="16.57421875" style="0" bestFit="1" customWidth="1"/>
    <col min="5169" max="5169" width="18.57421875" style="0" bestFit="1" customWidth="1"/>
    <col min="5170" max="5170" width="15.00390625" style="0" bestFit="1" customWidth="1"/>
    <col min="5171" max="5171" width="16.28125" style="0" bestFit="1" customWidth="1"/>
    <col min="5172" max="5172" width="16.140625" style="0" bestFit="1" customWidth="1"/>
    <col min="5173" max="5173" width="9.28125" style="0" bestFit="1" customWidth="1"/>
    <col min="5174" max="5175" width="16.57421875" style="0" bestFit="1" customWidth="1"/>
    <col min="5176" max="5176" width="21.421875" style="0" customWidth="1"/>
    <col min="5177" max="5177" width="3.28125" style="0" customWidth="1"/>
    <col min="5178" max="5178" width="25.421875" style="0" customWidth="1"/>
    <col min="5179" max="5179" width="17.140625" style="0" customWidth="1"/>
    <col min="5180" max="5182" width="15.421875" style="0" customWidth="1"/>
    <col min="5183" max="5183" width="6.00390625" style="0" customWidth="1"/>
    <col min="5184" max="5184" width="15.00390625" style="0" bestFit="1" customWidth="1"/>
    <col min="5185" max="5185" width="16.28125" style="0" bestFit="1" customWidth="1"/>
    <col min="5186" max="5186" width="12.421875" style="0" bestFit="1" customWidth="1"/>
    <col min="5187" max="5187" width="8.28125" style="0" bestFit="1" customWidth="1"/>
    <col min="5188" max="5189" width="16.421875" style="0" bestFit="1" customWidth="1"/>
    <col min="5190" max="5190" width="18.421875" style="0" bestFit="1" customWidth="1"/>
    <col min="5191" max="5191" width="15.00390625" style="0" bestFit="1" customWidth="1"/>
    <col min="5192" max="5192" width="16.28125" style="0" bestFit="1" customWidth="1"/>
    <col min="5193" max="5193" width="12.421875" style="0" bestFit="1" customWidth="1"/>
    <col min="5194" max="5194" width="8.28125" style="0" bestFit="1" customWidth="1"/>
    <col min="5195" max="5196" width="16.421875" style="0" bestFit="1" customWidth="1"/>
    <col min="5197" max="5197" width="18.421875" style="0" bestFit="1" customWidth="1"/>
    <col min="5198" max="5198" width="15.00390625" style="0" bestFit="1" customWidth="1"/>
    <col min="5199" max="5199" width="16.28125" style="0" bestFit="1" customWidth="1"/>
    <col min="5200" max="5200" width="12.57421875" style="0" bestFit="1" customWidth="1"/>
    <col min="5201" max="5201" width="9.7109375" style="0" bestFit="1" customWidth="1"/>
    <col min="5202" max="5202" width="18.421875" style="0" bestFit="1" customWidth="1"/>
    <col min="5203" max="5203" width="16.57421875" style="0" bestFit="1" customWidth="1"/>
    <col min="5204" max="5204" width="18.57421875" style="0" bestFit="1" customWidth="1"/>
    <col min="5205" max="5205" width="15.00390625" style="0" bestFit="1" customWidth="1"/>
    <col min="5206" max="5206" width="16.28125" style="0" bestFit="1" customWidth="1"/>
    <col min="5207" max="5207" width="12.57421875" style="0" bestFit="1" customWidth="1"/>
    <col min="5208" max="5208" width="9.7109375" style="0" bestFit="1" customWidth="1"/>
    <col min="5209" max="5210" width="16.57421875" style="0" bestFit="1" customWidth="1"/>
    <col min="5211" max="5234" width="16.421875" style="0" customWidth="1"/>
    <col min="5235" max="5235" width="24.140625" style="0" customWidth="1"/>
    <col min="5236" max="5259" width="16.421875" style="0" customWidth="1"/>
    <col min="5260" max="5260" width="18.421875" style="0" customWidth="1"/>
    <col min="5261" max="5261" width="17.140625" style="0" bestFit="1" customWidth="1"/>
    <col min="5262" max="5262" width="18.140625" style="0" bestFit="1" customWidth="1"/>
    <col min="5263" max="5263" width="14.28125" style="0" bestFit="1" customWidth="1"/>
    <col min="5264" max="5264" width="10.57421875" style="0" bestFit="1" customWidth="1"/>
    <col min="5265" max="5265" width="18.7109375" style="0" bestFit="1" customWidth="1"/>
    <col min="5266" max="5266" width="18.421875" style="0" bestFit="1" customWidth="1"/>
    <col min="5267" max="5267" width="20.421875" style="0" bestFit="1" customWidth="1"/>
    <col min="5268" max="5268" width="5.00390625" style="0" customWidth="1"/>
    <col min="5269" max="5269" width="25.7109375" style="0" customWidth="1"/>
    <col min="5270" max="5270" width="21.57421875" style="0" customWidth="1"/>
    <col min="5271" max="5273" width="16.421875" style="0" customWidth="1"/>
    <col min="5274" max="5274" width="6.8515625" style="0" customWidth="1"/>
    <col min="5275" max="5275" width="22.140625" style="0" customWidth="1"/>
    <col min="5276" max="5280" width="16.421875" style="0" customWidth="1"/>
    <col min="5281" max="5281" width="7.7109375" style="0" customWidth="1"/>
    <col min="5282" max="5282" width="24.421875" style="0" customWidth="1"/>
    <col min="5283" max="5283" width="23.28125" style="0" customWidth="1"/>
    <col min="5284" max="5284" width="24.421875" style="0" customWidth="1"/>
    <col min="5285" max="5285" width="21.57421875" style="0" customWidth="1"/>
    <col min="5286" max="5286" width="38.00390625" style="0" bestFit="1" customWidth="1"/>
    <col min="5287" max="5287" width="38.00390625" style="0" customWidth="1"/>
    <col min="5288" max="5288" width="20.57421875" style="0" customWidth="1"/>
    <col min="5289" max="5289" width="15.421875" style="0" customWidth="1"/>
    <col min="5290" max="5290" width="29.00390625" style="0" customWidth="1"/>
    <col min="5291" max="5291" width="9.140625" style="0" customWidth="1"/>
    <col min="5292" max="5292" width="10.28125" style="0" customWidth="1"/>
    <col min="5293" max="5293" width="10.8515625" style="0" customWidth="1"/>
    <col min="5294" max="5294" width="10.7109375" style="0" customWidth="1"/>
    <col min="5295" max="5295" width="9.7109375" style="0" customWidth="1"/>
    <col min="5296" max="5296" width="11.00390625" style="0" bestFit="1" customWidth="1"/>
    <col min="5297" max="5297" width="14.421875" style="0" customWidth="1"/>
    <col min="5298" max="5298" width="10.8515625" style="0" customWidth="1"/>
    <col min="5299" max="5299" width="12.7109375" style="0" customWidth="1"/>
    <col min="5300" max="5300" width="9.57421875" style="0" customWidth="1"/>
    <col min="5305" max="5305" width="23.00390625" style="0" bestFit="1" customWidth="1"/>
    <col min="5306" max="5306" width="25.140625" style="0" bestFit="1" customWidth="1"/>
    <col min="5307" max="5307" width="25.140625" style="0" customWidth="1"/>
    <col min="5308" max="5308" width="27.421875" style="0" customWidth="1"/>
    <col min="5309" max="5309" width="21.57421875" style="0" customWidth="1"/>
    <col min="5310" max="5310" width="31.57421875" style="0" bestFit="1" customWidth="1"/>
    <col min="5311" max="5311" width="31.57421875" style="0" customWidth="1"/>
    <col min="5312" max="5312" width="30.421875" style="0" customWidth="1"/>
    <col min="5353" max="5353" width="18.421875" style="0" customWidth="1"/>
    <col min="5354" max="5354" width="27.140625" style="0" customWidth="1"/>
    <col min="5355" max="5355" width="23.7109375" style="0" customWidth="1"/>
    <col min="5356" max="5356" width="17.00390625" style="0" customWidth="1"/>
    <col min="5357" max="5357" width="16.7109375" style="0" bestFit="1" customWidth="1"/>
    <col min="5358" max="5358" width="15.57421875" style="0" customWidth="1"/>
    <col min="5359" max="5359" width="13.8515625" style="0" customWidth="1"/>
    <col min="5360" max="5361" width="16.421875" style="0" bestFit="1" customWidth="1"/>
    <col min="5362" max="5362" width="12.28125" style="0" customWidth="1"/>
    <col min="5363" max="5363" width="15.00390625" style="0" bestFit="1" customWidth="1"/>
    <col min="5364" max="5364" width="16.28125" style="0" bestFit="1" customWidth="1"/>
    <col min="5365" max="5365" width="11.421875" style="0" bestFit="1" customWidth="1"/>
    <col min="5366" max="5366" width="8.28125" style="0" bestFit="1" customWidth="1"/>
    <col min="5367" max="5368" width="16.421875" style="0" bestFit="1" customWidth="1"/>
    <col min="5369" max="5369" width="18.421875" style="0" bestFit="1" customWidth="1"/>
    <col min="5370" max="5370" width="15.00390625" style="0" bestFit="1" customWidth="1"/>
    <col min="5371" max="5371" width="16.28125" style="0" bestFit="1" customWidth="1"/>
    <col min="5372" max="5372" width="16.140625" style="0" bestFit="1" customWidth="1"/>
    <col min="5373" max="5373" width="9.28125" style="0" bestFit="1" customWidth="1"/>
    <col min="5374" max="5375" width="16.57421875" style="0" bestFit="1" customWidth="1"/>
    <col min="5376" max="5376" width="18.57421875" style="0" bestFit="1" customWidth="1"/>
    <col min="5377" max="5377" width="15.00390625" style="0" bestFit="1" customWidth="1"/>
    <col min="5378" max="5378" width="16.28125" style="0" bestFit="1" customWidth="1"/>
    <col min="5379" max="5379" width="16.00390625" style="0" bestFit="1" customWidth="1"/>
    <col min="5380" max="5380" width="8.28125" style="0" bestFit="1" customWidth="1"/>
    <col min="5381" max="5382" width="16.421875" style="0" bestFit="1" customWidth="1"/>
    <col min="5383" max="5383" width="18.421875" style="0" bestFit="1" customWidth="1"/>
    <col min="5384" max="5384" width="15.00390625" style="0" bestFit="1" customWidth="1"/>
    <col min="5385" max="5385" width="16.28125" style="0" bestFit="1" customWidth="1"/>
    <col min="5386" max="5386" width="16.00390625" style="0" bestFit="1" customWidth="1"/>
    <col min="5387" max="5387" width="8.28125" style="0" bestFit="1" customWidth="1"/>
    <col min="5388" max="5389" width="16.421875" style="0" bestFit="1" customWidth="1"/>
    <col min="5390" max="5390" width="18.421875" style="0" bestFit="1" customWidth="1"/>
    <col min="5391" max="5391" width="15.00390625" style="0" bestFit="1" customWidth="1"/>
    <col min="5392" max="5392" width="17.8515625" style="0" bestFit="1" customWidth="1"/>
    <col min="5393" max="5393" width="16.00390625" style="0" bestFit="1" customWidth="1"/>
    <col min="5394" max="5394" width="8.28125" style="0" bestFit="1" customWidth="1"/>
    <col min="5395" max="5396" width="16.421875" style="0" bestFit="1" customWidth="1"/>
    <col min="5397" max="5397" width="18.421875" style="0" bestFit="1" customWidth="1"/>
    <col min="5398" max="5398" width="15.00390625" style="0" bestFit="1" customWidth="1"/>
    <col min="5399" max="5399" width="16.28125" style="0" bestFit="1" customWidth="1"/>
    <col min="5400" max="5400" width="16.00390625" style="0" bestFit="1" customWidth="1"/>
    <col min="5401" max="5401" width="8.28125" style="0" bestFit="1" customWidth="1"/>
    <col min="5402" max="5403" width="16.421875" style="0" bestFit="1" customWidth="1"/>
    <col min="5404" max="5404" width="18.421875" style="0" bestFit="1" customWidth="1"/>
    <col min="5405" max="5405" width="15.00390625" style="0" bestFit="1" customWidth="1"/>
    <col min="5406" max="5406" width="16.28125" style="0" bestFit="1" customWidth="1"/>
    <col min="5407" max="5407" width="16.00390625" style="0" bestFit="1" customWidth="1"/>
    <col min="5408" max="5408" width="8.28125" style="0" bestFit="1" customWidth="1"/>
    <col min="5409" max="5410" width="16.421875" style="0" bestFit="1" customWidth="1"/>
    <col min="5411" max="5411" width="18.421875" style="0" bestFit="1" customWidth="1"/>
    <col min="5412" max="5412" width="15.00390625" style="0" bestFit="1" customWidth="1"/>
    <col min="5413" max="5413" width="16.28125" style="0" bestFit="1" customWidth="1"/>
    <col min="5414" max="5414" width="16.00390625" style="0" bestFit="1" customWidth="1"/>
    <col min="5415" max="5415" width="8.28125" style="0" bestFit="1" customWidth="1"/>
    <col min="5416" max="5417" width="16.421875" style="0" bestFit="1" customWidth="1"/>
    <col min="5418" max="5418" width="18.421875" style="0" bestFit="1" customWidth="1"/>
    <col min="5419" max="5419" width="15.00390625" style="0" bestFit="1" customWidth="1"/>
    <col min="5420" max="5420" width="16.28125" style="0" bestFit="1" customWidth="1"/>
    <col min="5421" max="5421" width="16.140625" style="0" bestFit="1" customWidth="1"/>
    <col min="5422" max="5422" width="9.28125" style="0" bestFit="1" customWidth="1"/>
    <col min="5423" max="5424" width="16.57421875" style="0" bestFit="1" customWidth="1"/>
    <col min="5425" max="5425" width="18.57421875" style="0" bestFit="1" customWidth="1"/>
    <col min="5426" max="5426" width="15.00390625" style="0" bestFit="1" customWidth="1"/>
    <col min="5427" max="5427" width="16.28125" style="0" bestFit="1" customWidth="1"/>
    <col min="5428" max="5428" width="16.140625" style="0" bestFit="1" customWidth="1"/>
    <col min="5429" max="5429" width="9.28125" style="0" bestFit="1" customWidth="1"/>
    <col min="5430" max="5431" width="16.57421875" style="0" bestFit="1" customWidth="1"/>
    <col min="5432" max="5432" width="21.421875" style="0" customWidth="1"/>
    <col min="5433" max="5433" width="3.28125" style="0" customWidth="1"/>
    <col min="5434" max="5434" width="25.421875" style="0" customWidth="1"/>
    <col min="5435" max="5435" width="17.140625" style="0" customWidth="1"/>
    <col min="5436" max="5438" width="15.421875" style="0" customWidth="1"/>
    <col min="5439" max="5439" width="6.00390625" style="0" customWidth="1"/>
    <col min="5440" max="5440" width="15.00390625" style="0" bestFit="1" customWidth="1"/>
    <col min="5441" max="5441" width="16.28125" style="0" bestFit="1" customWidth="1"/>
    <col min="5442" max="5442" width="12.421875" style="0" bestFit="1" customWidth="1"/>
    <col min="5443" max="5443" width="8.28125" style="0" bestFit="1" customWidth="1"/>
    <col min="5444" max="5445" width="16.421875" style="0" bestFit="1" customWidth="1"/>
    <col min="5446" max="5446" width="18.421875" style="0" bestFit="1" customWidth="1"/>
    <col min="5447" max="5447" width="15.00390625" style="0" bestFit="1" customWidth="1"/>
    <col min="5448" max="5448" width="16.28125" style="0" bestFit="1" customWidth="1"/>
    <col min="5449" max="5449" width="12.421875" style="0" bestFit="1" customWidth="1"/>
    <col min="5450" max="5450" width="8.28125" style="0" bestFit="1" customWidth="1"/>
    <col min="5451" max="5452" width="16.421875" style="0" bestFit="1" customWidth="1"/>
    <col min="5453" max="5453" width="18.421875" style="0" bestFit="1" customWidth="1"/>
    <col min="5454" max="5454" width="15.00390625" style="0" bestFit="1" customWidth="1"/>
    <col min="5455" max="5455" width="16.28125" style="0" bestFit="1" customWidth="1"/>
    <col min="5456" max="5456" width="12.57421875" style="0" bestFit="1" customWidth="1"/>
    <col min="5457" max="5457" width="9.7109375" style="0" bestFit="1" customWidth="1"/>
    <col min="5458" max="5458" width="18.421875" style="0" bestFit="1" customWidth="1"/>
    <col min="5459" max="5459" width="16.57421875" style="0" bestFit="1" customWidth="1"/>
    <col min="5460" max="5460" width="18.57421875" style="0" bestFit="1" customWidth="1"/>
    <col min="5461" max="5461" width="15.00390625" style="0" bestFit="1" customWidth="1"/>
    <col min="5462" max="5462" width="16.28125" style="0" bestFit="1" customWidth="1"/>
    <col min="5463" max="5463" width="12.57421875" style="0" bestFit="1" customWidth="1"/>
    <col min="5464" max="5464" width="9.7109375" style="0" bestFit="1" customWidth="1"/>
    <col min="5465" max="5466" width="16.57421875" style="0" bestFit="1" customWidth="1"/>
    <col min="5467" max="5490" width="16.421875" style="0" customWidth="1"/>
    <col min="5491" max="5491" width="24.140625" style="0" customWidth="1"/>
    <col min="5492" max="5515" width="16.421875" style="0" customWidth="1"/>
    <col min="5516" max="5516" width="18.421875" style="0" customWidth="1"/>
    <col min="5517" max="5517" width="17.140625" style="0" bestFit="1" customWidth="1"/>
    <col min="5518" max="5518" width="18.140625" style="0" bestFit="1" customWidth="1"/>
    <col min="5519" max="5519" width="14.28125" style="0" bestFit="1" customWidth="1"/>
    <col min="5520" max="5520" width="10.57421875" style="0" bestFit="1" customWidth="1"/>
    <col min="5521" max="5521" width="18.7109375" style="0" bestFit="1" customWidth="1"/>
    <col min="5522" max="5522" width="18.421875" style="0" bestFit="1" customWidth="1"/>
    <col min="5523" max="5523" width="20.421875" style="0" bestFit="1" customWidth="1"/>
    <col min="5524" max="5524" width="5.00390625" style="0" customWidth="1"/>
    <col min="5525" max="5525" width="25.7109375" style="0" customWidth="1"/>
    <col min="5526" max="5526" width="21.57421875" style="0" customWidth="1"/>
    <col min="5527" max="5529" width="16.421875" style="0" customWidth="1"/>
    <col min="5530" max="5530" width="6.8515625" style="0" customWidth="1"/>
    <col min="5531" max="5531" width="22.140625" style="0" customWidth="1"/>
    <col min="5532" max="5536" width="16.421875" style="0" customWidth="1"/>
    <col min="5537" max="5537" width="7.7109375" style="0" customWidth="1"/>
    <col min="5538" max="5538" width="24.421875" style="0" customWidth="1"/>
    <col min="5539" max="5539" width="23.28125" style="0" customWidth="1"/>
    <col min="5540" max="5540" width="24.421875" style="0" customWidth="1"/>
    <col min="5541" max="5541" width="21.57421875" style="0" customWidth="1"/>
    <col min="5542" max="5542" width="38.00390625" style="0" bestFit="1" customWidth="1"/>
    <col min="5543" max="5543" width="38.00390625" style="0" customWidth="1"/>
    <col min="5544" max="5544" width="20.57421875" style="0" customWidth="1"/>
    <col min="5545" max="5545" width="15.421875" style="0" customWidth="1"/>
    <col min="5546" max="5546" width="29.00390625" style="0" customWidth="1"/>
    <col min="5547" max="5547" width="9.140625" style="0" customWidth="1"/>
    <col min="5548" max="5548" width="10.28125" style="0" customWidth="1"/>
    <col min="5549" max="5549" width="10.8515625" style="0" customWidth="1"/>
    <col min="5550" max="5550" width="10.7109375" style="0" customWidth="1"/>
    <col min="5551" max="5551" width="9.7109375" style="0" customWidth="1"/>
    <col min="5552" max="5552" width="11.00390625" style="0" bestFit="1" customWidth="1"/>
    <col min="5553" max="5553" width="14.421875" style="0" customWidth="1"/>
    <col min="5554" max="5554" width="10.8515625" style="0" customWidth="1"/>
    <col min="5555" max="5555" width="12.7109375" style="0" customWidth="1"/>
    <col min="5556" max="5556" width="9.57421875" style="0" customWidth="1"/>
    <col min="5561" max="5561" width="23.00390625" style="0" bestFit="1" customWidth="1"/>
    <col min="5562" max="5562" width="25.140625" style="0" bestFit="1" customWidth="1"/>
    <col min="5563" max="5563" width="25.140625" style="0" customWidth="1"/>
    <col min="5564" max="5564" width="27.421875" style="0" customWidth="1"/>
    <col min="5565" max="5565" width="21.57421875" style="0" customWidth="1"/>
    <col min="5566" max="5566" width="31.57421875" style="0" bestFit="1" customWidth="1"/>
    <col min="5567" max="5567" width="31.57421875" style="0" customWidth="1"/>
    <col min="5568" max="5568" width="30.421875" style="0" customWidth="1"/>
    <col min="5609" max="5609" width="18.421875" style="0" customWidth="1"/>
    <col min="5610" max="5610" width="27.140625" style="0" customWidth="1"/>
    <col min="5611" max="5611" width="23.7109375" style="0" customWidth="1"/>
    <col min="5612" max="5612" width="17.00390625" style="0" customWidth="1"/>
    <col min="5613" max="5613" width="16.7109375" style="0" bestFit="1" customWidth="1"/>
    <col min="5614" max="5614" width="15.57421875" style="0" customWidth="1"/>
    <col min="5615" max="5615" width="13.8515625" style="0" customWidth="1"/>
    <col min="5616" max="5617" width="16.421875" style="0" bestFit="1" customWidth="1"/>
    <col min="5618" max="5618" width="12.28125" style="0" customWidth="1"/>
    <col min="5619" max="5619" width="15.00390625" style="0" bestFit="1" customWidth="1"/>
    <col min="5620" max="5620" width="16.28125" style="0" bestFit="1" customWidth="1"/>
    <col min="5621" max="5621" width="11.421875" style="0" bestFit="1" customWidth="1"/>
    <col min="5622" max="5622" width="8.28125" style="0" bestFit="1" customWidth="1"/>
    <col min="5623" max="5624" width="16.421875" style="0" bestFit="1" customWidth="1"/>
    <col min="5625" max="5625" width="18.421875" style="0" bestFit="1" customWidth="1"/>
    <col min="5626" max="5626" width="15.00390625" style="0" bestFit="1" customWidth="1"/>
    <col min="5627" max="5627" width="16.28125" style="0" bestFit="1" customWidth="1"/>
    <col min="5628" max="5628" width="16.140625" style="0" bestFit="1" customWidth="1"/>
    <col min="5629" max="5629" width="9.28125" style="0" bestFit="1" customWidth="1"/>
    <col min="5630" max="5631" width="16.57421875" style="0" bestFit="1" customWidth="1"/>
    <col min="5632" max="5632" width="18.57421875" style="0" bestFit="1" customWidth="1"/>
    <col min="5633" max="5633" width="15.00390625" style="0" bestFit="1" customWidth="1"/>
    <col min="5634" max="5634" width="16.28125" style="0" bestFit="1" customWidth="1"/>
    <col min="5635" max="5635" width="16.00390625" style="0" bestFit="1" customWidth="1"/>
    <col min="5636" max="5636" width="8.28125" style="0" bestFit="1" customWidth="1"/>
    <col min="5637" max="5638" width="16.421875" style="0" bestFit="1" customWidth="1"/>
    <col min="5639" max="5639" width="18.421875" style="0" bestFit="1" customWidth="1"/>
    <col min="5640" max="5640" width="15.00390625" style="0" bestFit="1" customWidth="1"/>
    <col min="5641" max="5641" width="16.28125" style="0" bestFit="1" customWidth="1"/>
    <col min="5642" max="5642" width="16.00390625" style="0" bestFit="1" customWidth="1"/>
    <col min="5643" max="5643" width="8.28125" style="0" bestFit="1" customWidth="1"/>
    <col min="5644" max="5645" width="16.421875" style="0" bestFit="1" customWidth="1"/>
    <col min="5646" max="5646" width="18.421875" style="0" bestFit="1" customWidth="1"/>
    <col min="5647" max="5647" width="15.00390625" style="0" bestFit="1" customWidth="1"/>
    <col min="5648" max="5648" width="17.8515625" style="0" bestFit="1" customWidth="1"/>
    <col min="5649" max="5649" width="16.00390625" style="0" bestFit="1" customWidth="1"/>
    <col min="5650" max="5650" width="8.28125" style="0" bestFit="1" customWidth="1"/>
    <col min="5651" max="5652" width="16.421875" style="0" bestFit="1" customWidth="1"/>
    <col min="5653" max="5653" width="18.421875" style="0" bestFit="1" customWidth="1"/>
    <col min="5654" max="5654" width="15.00390625" style="0" bestFit="1" customWidth="1"/>
    <col min="5655" max="5655" width="16.28125" style="0" bestFit="1" customWidth="1"/>
    <col min="5656" max="5656" width="16.00390625" style="0" bestFit="1" customWidth="1"/>
    <col min="5657" max="5657" width="8.28125" style="0" bestFit="1" customWidth="1"/>
    <col min="5658" max="5659" width="16.421875" style="0" bestFit="1" customWidth="1"/>
    <col min="5660" max="5660" width="18.421875" style="0" bestFit="1" customWidth="1"/>
    <col min="5661" max="5661" width="15.00390625" style="0" bestFit="1" customWidth="1"/>
    <col min="5662" max="5662" width="16.28125" style="0" bestFit="1" customWidth="1"/>
    <col min="5663" max="5663" width="16.00390625" style="0" bestFit="1" customWidth="1"/>
    <col min="5664" max="5664" width="8.28125" style="0" bestFit="1" customWidth="1"/>
    <col min="5665" max="5666" width="16.421875" style="0" bestFit="1" customWidth="1"/>
    <col min="5667" max="5667" width="18.421875" style="0" bestFit="1" customWidth="1"/>
    <col min="5668" max="5668" width="15.00390625" style="0" bestFit="1" customWidth="1"/>
    <col min="5669" max="5669" width="16.28125" style="0" bestFit="1" customWidth="1"/>
    <col min="5670" max="5670" width="16.00390625" style="0" bestFit="1" customWidth="1"/>
    <col min="5671" max="5671" width="8.28125" style="0" bestFit="1" customWidth="1"/>
    <col min="5672" max="5673" width="16.421875" style="0" bestFit="1" customWidth="1"/>
    <col min="5674" max="5674" width="18.421875" style="0" bestFit="1" customWidth="1"/>
    <col min="5675" max="5675" width="15.00390625" style="0" bestFit="1" customWidth="1"/>
    <col min="5676" max="5676" width="16.28125" style="0" bestFit="1" customWidth="1"/>
    <col min="5677" max="5677" width="16.140625" style="0" bestFit="1" customWidth="1"/>
    <col min="5678" max="5678" width="9.28125" style="0" bestFit="1" customWidth="1"/>
    <col min="5679" max="5680" width="16.57421875" style="0" bestFit="1" customWidth="1"/>
    <col min="5681" max="5681" width="18.57421875" style="0" bestFit="1" customWidth="1"/>
    <col min="5682" max="5682" width="15.00390625" style="0" bestFit="1" customWidth="1"/>
    <col min="5683" max="5683" width="16.28125" style="0" bestFit="1" customWidth="1"/>
    <col min="5684" max="5684" width="16.140625" style="0" bestFit="1" customWidth="1"/>
    <col min="5685" max="5685" width="9.28125" style="0" bestFit="1" customWidth="1"/>
    <col min="5686" max="5687" width="16.57421875" style="0" bestFit="1" customWidth="1"/>
    <col min="5688" max="5688" width="21.421875" style="0" customWidth="1"/>
    <col min="5689" max="5689" width="3.28125" style="0" customWidth="1"/>
    <col min="5690" max="5690" width="25.421875" style="0" customWidth="1"/>
    <col min="5691" max="5691" width="17.140625" style="0" customWidth="1"/>
    <col min="5692" max="5694" width="15.421875" style="0" customWidth="1"/>
    <col min="5695" max="5695" width="6.00390625" style="0" customWidth="1"/>
    <col min="5696" max="5696" width="15.00390625" style="0" bestFit="1" customWidth="1"/>
    <col min="5697" max="5697" width="16.28125" style="0" bestFit="1" customWidth="1"/>
    <col min="5698" max="5698" width="12.421875" style="0" bestFit="1" customWidth="1"/>
    <col min="5699" max="5699" width="8.28125" style="0" bestFit="1" customWidth="1"/>
    <col min="5700" max="5701" width="16.421875" style="0" bestFit="1" customWidth="1"/>
    <col min="5702" max="5702" width="18.421875" style="0" bestFit="1" customWidth="1"/>
    <col min="5703" max="5703" width="15.00390625" style="0" bestFit="1" customWidth="1"/>
    <col min="5704" max="5704" width="16.28125" style="0" bestFit="1" customWidth="1"/>
    <col min="5705" max="5705" width="12.421875" style="0" bestFit="1" customWidth="1"/>
    <col min="5706" max="5706" width="8.28125" style="0" bestFit="1" customWidth="1"/>
    <col min="5707" max="5708" width="16.421875" style="0" bestFit="1" customWidth="1"/>
    <col min="5709" max="5709" width="18.421875" style="0" bestFit="1" customWidth="1"/>
    <col min="5710" max="5710" width="15.00390625" style="0" bestFit="1" customWidth="1"/>
    <col min="5711" max="5711" width="16.28125" style="0" bestFit="1" customWidth="1"/>
    <col min="5712" max="5712" width="12.57421875" style="0" bestFit="1" customWidth="1"/>
    <col min="5713" max="5713" width="9.7109375" style="0" bestFit="1" customWidth="1"/>
    <col min="5714" max="5714" width="18.421875" style="0" bestFit="1" customWidth="1"/>
    <col min="5715" max="5715" width="16.57421875" style="0" bestFit="1" customWidth="1"/>
    <col min="5716" max="5716" width="18.57421875" style="0" bestFit="1" customWidth="1"/>
    <col min="5717" max="5717" width="15.00390625" style="0" bestFit="1" customWidth="1"/>
    <col min="5718" max="5718" width="16.28125" style="0" bestFit="1" customWidth="1"/>
    <col min="5719" max="5719" width="12.57421875" style="0" bestFit="1" customWidth="1"/>
    <col min="5720" max="5720" width="9.7109375" style="0" bestFit="1" customWidth="1"/>
    <col min="5721" max="5722" width="16.57421875" style="0" bestFit="1" customWidth="1"/>
    <col min="5723" max="5746" width="16.421875" style="0" customWidth="1"/>
    <col min="5747" max="5747" width="24.140625" style="0" customWidth="1"/>
    <col min="5748" max="5771" width="16.421875" style="0" customWidth="1"/>
    <col min="5772" max="5772" width="18.421875" style="0" customWidth="1"/>
    <col min="5773" max="5773" width="17.140625" style="0" bestFit="1" customWidth="1"/>
    <col min="5774" max="5774" width="18.140625" style="0" bestFit="1" customWidth="1"/>
    <col min="5775" max="5775" width="14.28125" style="0" bestFit="1" customWidth="1"/>
    <col min="5776" max="5776" width="10.57421875" style="0" bestFit="1" customWidth="1"/>
    <col min="5777" max="5777" width="18.7109375" style="0" bestFit="1" customWidth="1"/>
    <col min="5778" max="5778" width="18.421875" style="0" bestFit="1" customWidth="1"/>
    <col min="5779" max="5779" width="20.421875" style="0" bestFit="1" customWidth="1"/>
    <col min="5780" max="5780" width="5.00390625" style="0" customWidth="1"/>
    <col min="5781" max="5781" width="25.7109375" style="0" customWidth="1"/>
    <col min="5782" max="5782" width="21.57421875" style="0" customWidth="1"/>
    <col min="5783" max="5785" width="16.421875" style="0" customWidth="1"/>
    <col min="5786" max="5786" width="6.8515625" style="0" customWidth="1"/>
    <col min="5787" max="5787" width="22.140625" style="0" customWidth="1"/>
    <col min="5788" max="5792" width="16.421875" style="0" customWidth="1"/>
    <col min="5793" max="5793" width="7.7109375" style="0" customWidth="1"/>
    <col min="5794" max="5794" width="24.421875" style="0" customWidth="1"/>
    <col min="5795" max="5795" width="23.28125" style="0" customWidth="1"/>
    <col min="5796" max="5796" width="24.421875" style="0" customWidth="1"/>
    <col min="5797" max="5797" width="21.57421875" style="0" customWidth="1"/>
    <col min="5798" max="5798" width="38.00390625" style="0" bestFit="1" customWidth="1"/>
    <col min="5799" max="5799" width="38.00390625" style="0" customWidth="1"/>
    <col min="5800" max="5800" width="20.57421875" style="0" customWidth="1"/>
    <col min="5801" max="5801" width="15.421875" style="0" customWidth="1"/>
    <col min="5802" max="5802" width="29.00390625" style="0" customWidth="1"/>
    <col min="5803" max="5803" width="9.140625" style="0" customWidth="1"/>
    <col min="5804" max="5804" width="10.28125" style="0" customWidth="1"/>
    <col min="5805" max="5805" width="10.8515625" style="0" customWidth="1"/>
    <col min="5806" max="5806" width="10.7109375" style="0" customWidth="1"/>
    <col min="5807" max="5807" width="9.7109375" style="0" customWidth="1"/>
    <col min="5808" max="5808" width="11.00390625" style="0" bestFit="1" customWidth="1"/>
    <col min="5809" max="5809" width="14.421875" style="0" customWidth="1"/>
    <col min="5810" max="5810" width="10.8515625" style="0" customWidth="1"/>
    <col min="5811" max="5811" width="12.7109375" style="0" customWidth="1"/>
    <col min="5812" max="5812" width="9.57421875" style="0" customWidth="1"/>
    <col min="5817" max="5817" width="23.00390625" style="0" bestFit="1" customWidth="1"/>
    <col min="5818" max="5818" width="25.140625" style="0" bestFit="1" customWidth="1"/>
    <col min="5819" max="5819" width="25.140625" style="0" customWidth="1"/>
    <col min="5820" max="5820" width="27.421875" style="0" customWidth="1"/>
    <col min="5821" max="5821" width="21.57421875" style="0" customWidth="1"/>
    <col min="5822" max="5822" width="31.57421875" style="0" bestFit="1" customWidth="1"/>
    <col min="5823" max="5823" width="31.57421875" style="0" customWidth="1"/>
    <col min="5824" max="5824" width="30.421875" style="0" customWidth="1"/>
    <col min="5865" max="5865" width="18.421875" style="0" customWidth="1"/>
    <col min="5866" max="5866" width="27.140625" style="0" customWidth="1"/>
    <col min="5867" max="5867" width="23.7109375" style="0" customWidth="1"/>
    <col min="5868" max="5868" width="17.00390625" style="0" customWidth="1"/>
    <col min="5869" max="5869" width="16.7109375" style="0" bestFit="1" customWidth="1"/>
    <col min="5870" max="5870" width="15.57421875" style="0" customWidth="1"/>
    <col min="5871" max="5871" width="13.8515625" style="0" customWidth="1"/>
    <col min="5872" max="5873" width="16.421875" style="0" bestFit="1" customWidth="1"/>
    <col min="5874" max="5874" width="12.28125" style="0" customWidth="1"/>
    <col min="5875" max="5875" width="15.00390625" style="0" bestFit="1" customWidth="1"/>
    <col min="5876" max="5876" width="16.28125" style="0" bestFit="1" customWidth="1"/>
    <col min="5877" max="5877" width="11.421875" style="0" bestFit="1" customWidth="1"/>
    <col min="5878" max="5878" width="8.28125" style="0" bestFit="1" customWidth="1"/>
    <col min="5879" max="5880" width="16.421875" style="0" bestFit="1" customWidth="1"/>
    <col min="5881" max="5881" width="18.421875" style="0" bestFit="1" customWidth="1"/>
    <col min="5882" max="5882" width="15.00390625" style="0" bestFit="1" customWidth="1"/>
    <col min="5883" max="5883" width="16.28125" style="0" bestFit="1" customWidth="1"/>
    <col min="5884" max="5884" width="16.140625" style="0" bestFit="1" customWidth="1"/>
    <col min="5885" max="5885" width="9.28125" style="0" bestFit="1" customWidth="1"/>
    <col min="5886" max="5887" width="16.57421875" style="0" bestFit="1" customWidth="1"/>
    <col min="5888" max="5888" width="18.57421875" style="0" bestFit="1" customWidth="1"/>
    <col min="5889" max="5889" width="15.00390625" style="0" bestFit="1" customWidth="1"/>
    <col min="5890" max="5890" width="16.28125" style="0" bestFit="1" customWidth="1"/>
    <col min="5891" max="5891" width="16.00390625" style="0" bestFit="1" customWidth="1"/>
    <col min="5892" max="5892" width="8.28125" style="0" bestFit="1" customWidth="1"/>
    <col min="5893" max="5894" width="16.421875" style="0" bestFit="1" customWidth="1"/>
    <col min="5895" max="5895" width="18.421875" style="0" bestFit="1" customWidth="1"/>
    <col min="5896" max="5896" width="15.00390625" style="0" bestFit="1" customWidth="1"/>
    <col min="5897" max="5897" width="16.28125" style="0" bestFit="1" customWidth="1"/>
    <col min="5898" max="5898" width="16.00390625" style="0" bestFit="1" customWidth="1"/>
    <col min="5899" max="5899" width="8.28125" style="0" bestFit="1" customWidth="1"/>
    <col min="5900" max="5901" width="16.421875" style="0" bestFit="1" customWidth="1"/>
    <col min="5902" max="5902" width="18.421875" style="0" bestFit="1" customWidth="1"/>
    <col min="5903" max="5903" width="15.00390625" style="0" bestFit="1" customWidth="1"/>
    <col min="5904" max="5904" width="17.8515625" style="0" bestFit="1" customWidth="1"/>
    <col min="5905" max="5905" width="16.00390625" style="0" bestFit="1" customWidth="1"/>
    <col min="5906" max="5906" width="8.28125" style="0" bestFit="1" customWidth="1"/>
    <col min="5907" max="5908" width="16.421875" style="0" bestFit="1" customWidth="1"/>
    <col min="5909" max="5909" width="18.421875" style="0" bestFit="1" customWidth="1"/>
    <col min="5910" max="5910" width="15.00390625" style="0" bestFit="1" customWidth="1"/>
    <col min="5911" max="5911" width="16.28125" style="0" bestFit="1" customWidth="1"/>
    <col min="5912" max="5912" width="16.00390625" style="0" bestFit="1" customWidth="1"/>
    <col min="5913" max="5913" width="8.28125" style="0" bestFit="1" customWidth="1"/>
    <col min="5914" max="5915" width="16.421875" style="0" bestFit="1" customWidth="1"/>
    <col min="5916" max="5916" width="18.421875" style="0" bestFit="1" customWidth="1"/>
    <col min="5917" max="5917" width="15.00390625" style="0" bestFit="1" customWidth="1"/>
    <col min="5918" max="5918" width="16.28125" style="0" bestFit="1" customWidth="1"/>
    <col min="5919" max="5919" width="16.00390625" style="0" bestFit="1" customWidth="1"/>
    <col min="5920" max="5920" width="8.28125" style="0" bestFit="1" customWidth="1"/>
    <col min="5921" max="5922" width="16.421875" style="0" bestFit="1" customWidth="1"/>
    <col min="5923" max="5923" width="18.421875" style="0" bestFit="1" customWidth="1"/>
    <col min="5924" max="5924" width="15.00390625" style="0" bestFit="1" customWidth="1"/>
    <col min="5925" max="5925" width="16.28125" style="0" bestFit="1" customWidth="1"/>
    <col min="5926" max="5926" width="16.00390625" style="0" bestFit="1" customWidth="1"/>
    <col min="5927" max="5927" width="8.28125" style="0" bestFit="1" customWidth="1"/>
    <col min="5928" max="5929" width="16.421875" style="0" bestFit="1" customWidth="1"/>
    <col min="5930" max="5930" width="18.421875" style="0" bestFit="1" customWidth="1"/>
    <col min="5931" max="5931" width="15.00390625" style="0" bestFit="1" customWidth="1"/>
    <col min="5932" max="5932" width="16.28125" style="0" bestFit="1" customWidth="1"/>
    <col min="5933" max="5933" width="16.140625" style="0" bestFit="1" customWidth="1"/>
    <col min="5934" max="5934" width="9.28125" style="0" bestFit="1" customWidth="1"/>
    <col min="5935" max="5936" width="16.57421875" style="0" bestFit="1" customWidth="1"/>
    <col min="5937" max="5937" width="18.57421875" style="0" bestFit="1" customWidth="1"/>
    <col min="5938" max="5938" width="15.00390625" style="0" bestFit="1" customWidth="1"/>
    <col min="5939" max="5939" width="16.28125" style="0" bestFit="1" customWidth="1"/>
    <col min="5940" max="5940" width="16.140625" style="0" bestFit="1" customWidth="1"/>
    <col min="5941" max="5941" width="9.28125" style="0" bestFit="1" customWidth="1"/>
    <col min="5942" max="5943" width="16.57421875" style="0" bestFit="1" customWidth="1"/>
    <col min="5944" max="5944" width="21.421875" style="0" customWidth="1"/>
    <col min="5945" max="5945" width="3.28125" style="0" customWidth="1"/>
    <col min="5946" max="5946" width="25.421875" style="0" customWidth="1"/>
    <col min="5947" max="5947" width="17.140625" style="0" customWidth="1"/>
    <col min="5948" max="5950" width="15.421875" style="0" customWidth="1"/>
    <col min="5951" max="5951" width="6.00390625" style="0" customWidth="1"/>
    <col min="5952" max="5952" width="15.00390625" style="0" bestFit="1" customWidth="1"/>
    <col min="5953" max="5953" width="16.28125" style="0" bestFit="1" customWidth="1"/>
    <col min="5954" max="5954" width="12.421875" style="0" bestFit="1" customWidth="1"/>
    <col min="5955" max="5955" width="8.28125" style="0" bestFit="1" customWidth="1"/>
    <col min="5956" max="5957" width="16.421875" style="0" bestFit="1" customWidth="1"/>
    <col min="5958" max="5958" width="18.421875" style="0" bestFit="1" customWidth="1"/>
    <col min="5959" max="5959" width="15.00390625" style="0" bestFit="1" customWidth="1"/>
    <col min="5960" max="5960" width="16.28125" style="0" bestFit="1" customWidth="1"/>
    <col min="5961" max="5961" width="12.421875" style="0" bestFit="1" customWidth="1"/>
    <col min="5962" max="5962" width="8.28125" style="0" bestFit="1" customWidth="1"/>
    <col min="5963" max="5964" width="16.421875" style="0" bestFit="1" customWidth="1"/>
    <col min="5965" max="5965" width="18.421875" style="0" bestFit="1" customWidth="1"/>
    <col min="5966" max="5966" width="15.00390625" style="0" bestFit="1" customWidth="1"/>
    <col min="5967" max="5967" width="16.28125" style="0" bestFit="1" customWidth="1"/>
    <col min="5968" max="5968" width="12.57421875" style="0" bestFit="1" customWidth="1"/>
    <col min="5969" max="5969" width="9.7109375" style="0" bestFit="1" customWidth="1"/>
    <col min="5970" max="5970" width="18.421875" style="0" bestFit="1" customWidth="1"/>
    <col min="5971" max="5971" width="16.57421875" style="0" bestFit="1" customWidth="1"/>
    <col min="5972" max="5972" width="18.57421875" style="0" bestFit="1" customWidth="1"/>
    <col min="5973" max="5973" width="15.00390625" style="0" bestFit="1" customWidth="1"/>
    <col min="5974" max="5974" width="16.28125" style="0" bestFit="1" customWidth="1"/>
    <col min="5975" max="5975" width="12.57421875" style="0" bestFit="1" customWidth="1"/>
    <col min="5976" max="5976" width="9.7109375" style="0" bestFit="1" customWidth="1"/>
    <col min="5977" max="5978" width="16.57421875" style="0" bestFit="1" customWidth="1"/>
    <col min="5979" max="6002" width="16.421875" style="0" customWidth="1"/>
    <col min="6003" max="6003" width="24.140625" style="0" customWidth="1"/>
    <col min="6004" max="6027" width="16.421875" style="0" customWidth="1"/>
    <col min="6028" max="6028" width="18.421875" style="0" customWidth="1"/>
    <col min="6029" max="6029" width="17.140625" style="0" bestFit="1" customWidth="1"/>
    <col min="6030" max="6030" width="18.140625" style="0" bestFit="1" customWidth="1"/>
    <col min="6031" max="6031" width="14.28125" style="0" bestFit="1" customWidth="1"/>
    <col min="6032" max="6032" width="10.57421875" style="0" bestFit="1" customWidth="1"/>
    <col min="6033" max="6033" width="18.7109375" style="0" bestFit="1" customWidth="1"/>
    <col min="6034" max="6034" width="18.421875" style="0" bestFit="1" customWidth="1"/>
    <col min="6035" max="6035" width="20.421875" style="0" bestFit="1" customWidth="1"/>
    <col min="6036" max="6036" width="5.00390625" style="0" customWidth="1"/>
    <col min="6037" max="6037" width="25.7109375" style="0" customWidth="1"/>
    <col min="6038" max="6038" width="21.57421875" style="0" customWidth="1"/>
    <col min="6039" max="6041" width="16.421875" style="0" customWidth="1"/>
    <col min="6042" max="6042" width="6.8515625" style="0" customWidth="1"/>
    <col min="6043" max="6043" width="22.140625" style="0" customWidth="1"/>
    <col min="6044" max="6048" width="16.421875" style="0" customWidth="1"/>
    <col min="6049" max="6049" width="7.7109375" style="0" customWidth="1"/>
    <col min="6050" max="6050" width="24.421875" style="0" customWidth="1"/>
    <col min="6051" max="6051" width="23.28125" style="0" customWidth="1"/>
    <col min="6052" max="6052" width="24.421875" style="0" customWidth="1"/>
    <col min="6053" max="6053" width="21.57421875" style="0" customWidth="1"/>
    <col min="6054" max="6054" width="38.00390625" style="0" bestFit="1" customWidth="1"/>
    <col min="6055" max="6055" width="38.00390625" style="0" customWidth="1"/>
    <col min="6056" max="6056" width="20.57421875" style="0" customWidth="1"/>
    <col min="6057" max="6057" width="15.421875" style="0" customWidth="1"/>
    <col min="6058" max="6058" width="29.00390625" style="0" customWidth="1"/>
    <col min="6059" max="6059" width="9.140625" style="0" customWidth="1"/>
    <col min="6060" max="6060" width="10.28125" style="0" customWidth="1"/>
    <col min="6061" max="6061" width="10.8515625" style="0" customWidth="1"/>
    <col min="6062" max="6062" width="10.7109375" style="0" customWidth="1"/>
    <col min="6063" max="6063" width="9.7109375" style="0" customWidth="1"/>
    <col min="6064" max="6064" width="11.00390625" style="0" bestFit="1" customWidth="1"/>
    <col min="6065" max="6065" width="14.421875" style="0" customWidth="1"/>
    <col min="6066" max="6066" width="10.8515625" style="0" customWidth="1"/>
    <col min="6067" max="6067" width="12.7109375" style="0" customWidth="1"/>
    <col min="6068" max="6068" width="9.57421875" style="0" customWidth="1"/>
    <col min="6073" max="6073" width="23.00390625" style="0" bestFit="1" customWidth="1"/>
    <col min="6074" max="6074" width="25.140625" style="0" bestFit="1" customWidth="1"/>
    <col min="6075" max="6075" width="25.140625" style="0" customWidth="1"/>
    <col min="6076" max="6076" width="27.421875" style="0" customWidth="1"/>
    <col min="6077" max="6077" width="21.57421875" style="0" customWidth="1"/>
    <col min="6078" max="6078" width="31.57421875" style="0" bestFit="1" customWidth="1"/>
    <col min="6079" max="6079" width="31.57421875" style="0" customWidth="1"/>
    <col min="6080" max="6080" width="30.421875" style="0" customWidth="1"/>
    <col min="6121" max="6121" width="18.421875" style="0" customWidth="1"/>
    <col min="6122" max="6122" width="27.140625" style="0" customWidth="1"/>
    <col min="6123" max="6123" width="23.7109375" style="0" customWidth="1"/>
    <col min="6124" max="6124" width="17.00390625" style="0" customWidth="1"/>
    <col min="6125" max="6125" width="16.7109375" style="0" bestFit="1" customWidth="1"/>
    <col min="6126" max="6126" width="15.57421875" style="0" customWidth="1"/>
    <col min="6127" max="6127" width="13.8515625" style="0" customWidth="1"/>
    <col min="6128" max="6129" width="16.421875" style="0" bestFit="1" customWidth="1"/>
    <col min="6130" max="6130" width="12.28125" style="0" customWidth="1"/>
    <col min="6131" max="6131" width="15.00390625" style="0" bestFit="1" customWidth="1"/>
    <col min="6132" max="6132" width="16.28125" style="0" bestFit="1" customWidth="1"/>
    <col min="6133" max="6133" width="11.421875" style="0" bestFit="1" customWidth="1"/>
    <col min="6134" max="6134" width="8.28125" style="0" bestFit="1" customWidth="1"/>
    <col min="6135" max="6136" width="16.421875" style="0" bestFit="1" customWidth="1"/>
    <col min="6137" max="6137" width="18.421875" style="0" bestFit="1" customWidth="1"/>
    <col min="6138" max="6138" width="15.00390625" style="0" bestFit="1" customWidth="1"/>
    <col min="6139" max="6139" width="16.28125" style="0" bestFit="1" customWidth="1"/>
    <col min="6140" max="6140" width="16.140625" style="0" bestFit="1" customWidth="1"/>
    <col min="6141" max="6141" width="9.28125" style="0" bestFit="1" customWidth="1"/>
    <col min="6142" max="6143" width="16.57421875" style="0" bestFit="1" customWidth="1"/>
    <col min="6144" max="6144" width="18.57421875" style="0" bestFit="1" customWidth="1"/>
    <col min="6145" max="6145" width="15.00390625" style="0" bestFit="1" customWidth="1"/>
    <col min="6146" max="6146" width="16.28125" style="0" bestFit="1" customWidth="1"/>
    <col min="6147" max="6147" width="16.00390625" style="0" bestFit="1" customWidth="1"/>
    <col min="6148" max="6148" width="8.28125" style="0" bestFit="1" customWidth="1"/>
    <col min="6149" max="6150" width="16.421875" style="0" bestFit="1" customWidth="1"/>
    <col min="6151" max="6151" width="18.421875" style="0" bestFit="1" customWidth="1"/>
    <col min="6152" max="6152" width="15.00390625" style="0" bestFit="1" customWidth="1"/>
    <col min="6153" max="6153" width="16.28125" style="0" bestFit="1" customWidth="1"/>
    <col min="6154" max="6154" width="16.00390625" style="0" bestFit="1" customWidth="1"/>
    <col min="6155" max="6155" width="8.28125" style="0" bestFit="1" customWidth="1"/>
    <col min="6156" max="6157" width="16.421875" style="0" bestFit="1" customWidth="1"/>
    <col min="6158" max="6158" width="18.421875" style="0" bestFit="1" customWidth="1"/>
    <col min="6159" max="6159" width="15.00390625" style="0" bestFit="1" customWidth="1"/>
    <col min="6160" max="6160" width="17.8515625" style="0" bestFit="1" customWidth="1"/>
    <col min="6161" max="6161" width="16.00390625" style="0" bestFit="1" customWidth="1"/>
    <col min="6162" max="6162" width="8.28125" style="0" bestFit="1" customWidth="1"/>
    <col min="6163" max="6164" width="16.421875" style="0" bestFit="1" customWidth="1"/>
    <col min="6165" max="6165" width="18.421875" style="0" bestFit="1" customWidth="1"/>
    <col min="6166" max="6166" width="15.00390625" style="0" bestFit="1" customWidth="1"/>
    <col min="6167" max="6167" width="16.28125" style="0" bestFit="1" customWidth="1"/>
    <col min="6168" max="6168" width="16.00390625" style="0" bestFit="1" customWidth="1"/>
    <col min="6169" max="6169" width="8.28125" style="0" bestFit="1" customWidth="1"/>
    <col min="6170" max="6171" width="16.421875" style="0" bestFit="1" customWidth="1"/>
    <col min="6172" max="6172" width="18.421875" style="0" bestFit="1" customWidth="1"/>
    <col min="6173" max="6173" width="15.00390625" style="0" bestFit="1" customWidth="1"/>
    <col min="6174" max="6174" width="16.28125" style="0" bestFit="1" customWidth="1"/>
    <col min="6175" max="6175" width="16.00390625" style="0" bestFit="1" customWidth="1"/>
    <col min="6176" max="6176" width="8.28125" style="0" bestFit="1" customWidth="1"/>
    <col min="6177" max="6178" width="16.421875" style="0" bestFit="1" customWidth="1"/>
    <col min="6179" max="6179" width="18.421875" style="0" bestFit="1" customWidth="1"/>
    <col min="6180" max="6180" width="15.00390625" style="0" bestFit="1" customWidth="1"/>
    <col min="6181" max="6181" width="16.28125" style="0" bestFit="1" customWidth="1"/>
    <col min="6182" max="6182" width="16.00390625" style="0" bestFit="1" customWidth="1"/>
    <col min="6183" max="6183" width="8.28125" style="0" bestFit="1" customWidth="1"/>
    <col min="6184" max="6185" width="16.421875" style="0" bestFit="1" customWidth="1"/>
    <col min="6186" max="6186" width="18.421875" style="0" bestFit="1" customWidth="1"/>
    <col min="6187" max="6187" width="15.00390625" style="0" bestFit="1" customWidth="1"/>
    <col min="6188" max="6188" width="16.28125" style="0" bestFit="1" customWidth="1"/>
    <col min="6189" max="6189" width="16.140625" style="0" bestFit="1" customWidth="1"/>
    <col min="6190" max="6190" width="9.28125" style="0" bestFit="1" customWidth="1"/>
    <col min="6191" max="6192" width="16.57421875" style="0" bestFit="1" customWidth="1"/>
    <col min="6193" max="6193" width="18.57421875" style="0" bestFit="1" customWidth="1"/>
    <col min="6194" max="6194" width="15.00390625" style="0" bestFit="1" customWidth="1"/>
    <col min="6195" max="6195" width="16.28125" style="0" bestFit="1" customWidth="1"/>
    <col min="6196" max="6196" width="16.140625" style="0" bestFit="1" customWidth="1"/>
    <col min="6197" max="6197" width="9.28125" style="0" bestFit="1" customWidth="1"/>
    <col min="6198" max="6199" width="16.57421875" style="0" bestFit="1" customWidth="1"/>
    <col min="6200" max="6200" width="21.421875" style="0" customWidth="1"/>
    <col min="6201" max="6201" width="3.28125" style="0" customWidth="1"/>
    <col min="6202" max="6202" width="25.421875" style="0" customWidth="1"/>
    <col min="6203" max="6203" width="17.140625" style="0" customWidth="1"/>
    <col min="6204" max="6206" width="15.421875" style="0" customWidth="1"/>
    <col min="6207" max="6207" width="6.00390625" style="0" customWidth="1"/>
    <col min="6208" max="6208" width="15.00390625" style="0" bestFit="1" customWidth="1"/>
    <col min="6209" max="6209" width="16.28125" style="0" bestFit="1" customWidth="1"/>
    <col min="6210" max="6210" width="12.421875" style="0" bestFit="1" customWidth="1"/>
    <col min="6211" max="6211" width="8.28125" style="0" bestFit="1" customWidth="1"/>
    <col min="6212" max="6213" width="16.421875" style="0" bestFit="1" customWidth="1"/>
    <col min="6214" max="6214" width="18.421875" style="0" bestFit="1" customWidth="1"/>
    <col min="6215" max="6215" width="15.00390625" style="0" bestFit="1" customWidth="1"/>
    <col min="6216" max="6216" width="16.28125" style="0" bestFit="1" customWidth="1"/>
    <col min="6217" max="6217" width="12.421875" style="0" bestFit="1" customWidth="1"/>
    <col min="6218" max="6218" width="8.28125" style="0" bestFit="1" customWidth="1"/>
    <col min="6219" max="6220" width="16.421875" style="0" bestFit="1" customWidth="1"/>
    <col min="6221" max="6221" width="18.421875" style="0" bestFit="1" customWidth="1"/>
    <col min="6222" max="6222" width="15.00390625" style="0" bestFit="1" customWidth="1"/>
    <col min="6223" max="6223" width="16.28125" style="0" bestFit="1" customWidth="1"/>
    <col min="6224" max="6224" width="12.57421875" style="0" bestFit="1" customWidth="1"/>
    <col min="6225" max="6225" width="9.7109375" style="0" bestFit="1" customWidth="1"/>
    <col min="6226" max="6226" width="18.421875" style="0" bestFit="1" customWidth="1"/>
    <col min="6227" max="6227" width="16.57421875" style="0" bestFit="1" customWidth="1"/>
    <col min="6228" max="6228" width="18.57421875" style="0" bestFit="1" customWidth="1"/>
    <col min="6229" max="6229" width="15.00390625" style="0" bestFit="1" customWidth="1"/>
    <col min="6230" max="6230" width="16.28125" style="0" bestFit="1" customWidth="1"/>
    <col min="6231" max="6231" width="12.57421875" style="0" bestFit="1" customWidth="1"/>
    <col min="6232" max="6232" width="9.7109375" style="0" bestFit="1" customWidth="1"/>
    <col min="6233" max="6234" width="16.57421875" style="0" bestFit="1" customWidth="1"/>
    <col min="6235" max="6258" width="16.421875" style="0" customWidth="1"/>
    <col min="6259" max="6259" width="24.140625" style="0" customWidth="1"/>
    <col min="6260" max="6283" width="16.421875" style="0" customWidth="1"/>
    <col min="6284" max="6284" width="18.421875" style="0" customWidth="1"/>
    <col min="6285" max="6285" width="17.140625" style="0" bestFit="1" customWidth="1"/>
    <col min="6286" max="6286" width="18.140625" style="0" bestFit="1" customWidth="1"/>
    <col min="6287" max="6287" width="14.28125" style="0" bestFit="1" customWidth="1"/>
    <col min="6288" max="6288" width="10.57421875" style="0" bestFit="1" customWidth="1"/>
    <col min="6289" max="6289" width="18.7109375" style="0" bestFit="1" customWidth="1"/>
    <col min="6290" max="6290" width="18.421875" style="0" bestFit="1" customWidth="1"/>
    <col min="6291" max="6291" width="20.421875" style="0" bestFit="1" customWidth="1"/>
    <col min="6292" max="6292" width="5.00390625" style="0" customWidth="1"/>
    <col min="6293" max="6293" width="25.7109375" style="0" customWidth="1"/>
    <col min="6294" max="6294" width="21.57421875" style="0" customWidth="1"/>
    <col min="6295" max="6297" width="16.421875" style="0" customWidth="1"/>
    <col min="6298" max="6298" width="6.8515625" style="0" customWidth="1"/>
    <col min="6299" max="6299" width="22.140625" style="0" customWidth="1"/>
    <col min="6300" max="6304" width="16.421875" style="0" customWidth="1"/>
    <col min="6305" max="6305" width="7.7109375" style="0" customWidth="1"/>
    <col min="6306" max="6306" width="24.421875" style="0" customWidth="1"/>
    <col min="6307" max="6307" width="23.28125" style="0" customWidth="1"/>
    <col min="6308" max="6308" width="24.421875" style="0" customWidth="1"/>
    <col min="6309" max="6309" width="21.57421875" style="0" customWidth="1"/>
    <col min="6310" max="6310" width="38.00390625" style="0" bestFit="1" customWidth="1"/>
    <col min="6311" max="6311" width="38.00390625" style="0" customWidth="1"/>
    <col min="6312" max="6312" width="20.57421875" style="0" customWidth="1"/>
    <col min="6313" max="6313" width="15.421875" style="0" customWidth="1"/>
    <col min="6314" max="6314" width="29.00390625" style="0" customWidth="1"/>
    <col min="6315" max="6315" width="9.140625" style="0" customWidth="1"/>
    <col min="6316" max="6316" width="10.28125" style="0" customWidth="1"/>
    <col min="6317" max="6317" width="10.8515625" style="0" customWidth="1"/>
    <col min="6318" max="6318" width="10.7109375" style="0" customWidth="1"/>
    <col min="6319" max="6319" width="9.7109375" style="0" customWidth="1"/>
    <col min="6320" max="6320" width="11.00390625" style="0" bestFit="1" customWidth="1"/>
    <col min="6321" max="6321" width="14.421875" style="0" customWidth="1"/>
    <col min="6322" max="6322" width="10.8515625" style="0" customWidth="1"/>
    <col min="6323" max="6323" width="12.7109375" style="0" customWidth="1"/>
    <col min="6324" max="6324" width="9.57421875" style="0" customWidth="1"/>
    <col min="6329" max="6329" width="23.00390625" style="0" bestFit="1" customWidth="1"/>
    <col min="6330" max="6330" width="25.140625" style="0" bestFit="1" customWidth="1"/>
    <col min="6331" max="6331" width="25.140625" style="0" customWidth="1"/>
    <col min="6332" max="6332" width="27.421875" style="0" customWidth="1"/>
    <col min="6333" max="6333" width="21.57421875" style="0" customWidth="1"/>
    <col min="6334" max="6334" width="31.57421875" style="0" bestFit="1" customWidth="1"/>
    <col min="6335" max="6335" width="31.57421875" style="0" customWidth="1"/>
    <col min="6336" max="6336" width="30.421875" style="0" customWidth="1"/>
    <col min="6377" max="6377" width="18.421875" style="0" customWidth="1"/>
    <col min="6378" max="6378" width="27.140625" style="0" customWidth="1"/>
    <col min="6379" max="6379" width="23.7109375" style="0" customWidth="1"/>
    <col min="6380" max="6380" width="17.00390625" style="0" customWidth="1"/>
    <col min="6381" max="6381" width="16.7109375" style="0" bestFit="1" customWidth="1"/>
    <col min="6382" max="6382" width="15.57421875" style="0" customWidth="1"/>
    <col min="6383" max="6383" width="13.8515625" style="0" customWidth="1"/>
    <col min="6384" max="6385" width="16.421875" style="0" bestFit="1" customWidth="1"/>
    <col min="6386" max="6386" width="12.28125" style="0" customWidth="1"/>
    <col min="6387" max="6387" width="15.00390625" style="0" bestFit="1" customWidth="1"/>
    <col min="6388" max="6388" width="16.28125" style="0" bestFit="1" customWidth="1"/>
    <col min="6389" max="6389" width="11.421875" style="0" bestFit="1" customWidth="1"/>
    <col min="6390" max="6390" width="8.28125" style="0" bestFit="1" customWidth="1"/>
    <col min="6391" max="6392" width="16.421875" style="0" bestFit="1" customWidth="1"/>
    <col min="6393" max="6393" width="18.421875" style="0" bestFit="1" customWidth="1"/>
    <col min="6394" max="6394" width="15.00390625" style="0" bestFit="1" customWidth="1"/>
    <col min="6395" max="6395" width="16.28125" style="0" bestFit="1" customWidth="1"/>
    <col min="6396" max="6396" width="16.140625" style="0" bestFit="1" customWidth="1"/>
    <col min="6397" max="6397" width="9.28125" style="0" bestFit="1" customWidth="1"/>
    <col min="6398" max="6399" width="16.57421875" style="0" bestFit="1" customWidth="1"/>
    <col min="6400" max="6400" width="18.57421875" style="0" bestFit="1" customWidth="1"/>
    <col min="6401" max="6401" width="15.00390625" style="0" bestFit="1" customWidth="1"/>
    <col min="6402" max="6402" width="16.28125" style="0" bestFit="1" customWidth="1"/>
    <col min="6403" max="6403" width="16.00390625" style="0" bestFit="1" customWidth="1"/>
    <col min="6404" max="6404" width="8.28125" style="0" bestFit="1" customWidth="1"/>
    <col min="6405" max="6406" width="16.421875" style="0" bestFit="1" customWidth="1"/>
    <col min="6407" max="6407" width="18.421875" style="0" bestFit="1" customWidth="1"/>
    <col min="6408" max="6408" width="15.00390625" style="0" bestFit="1" customWidth="1"/>
    <col min="6409" max="6409" width="16.28125" style="0" bestFit="1" customWidth="1"/>
    <col min="6410" max="6410" width="16.00390625" style="0" bestFit="1" customWidth="1"/>
    <col min="6411" max="6411" width="8.28125" style="0" bestFit="1" customWidth="1"/>
    <col min="6412" max="6413" width="16.421875" style="0" bestFit="1" customWidth="1"/>
    <col min="6414" max="6414" width="18.421875" style="0" bestFit="1" customWidth="1"/>
    <col min="6415" max="6415" width="15.00390625" style="0" bestFit="1" customWidth="1"/>
    <col min="6416" max="6416" width="17.8515625" style="0" bestFit="1" customWidth="1"/>
    <col min="6417" max="6417" width="16.00390625" style="0" bestFit="1" customWidth="1"/>
    <col min="6418" max="6418" width="8.28125" style="0" bestFit="1" customWidth="1"/>
    <col min="6419" max="6420" width="16.421875" style="0" bestFit="1" customWidth="1"/>
    <col min="6421" max="6421" width="18.421875" style="0" bestFit="1" customWidth="1"/>
    <col min="6422" max="6422" width="15.00390625" style="0" bestFit="1" customWidth="1"/>
    <col min="6423" max="6423" width="16.28125" style="0" bestFit="1" customWidth="1"/>
    <col min="6424" max="6424" width="16.00390625" style="0" bestFit="1" customWidth="1"/>
    <col min="6425" max="6425" width="8.28125" style="0" bestFit="1" customWidth="1"/>
    <col min="6426" max="6427" width="16.421875" style="0" bestFit="1" customWidth="1"/>
    <col min="6428" max="6428" width="18.421875" style="0" bestFit="1" customWidth="1"/>
    <col min="6429" max="6429" width="15.00390625" style="0" bestFit="1" customWidth="1"/>
    <col min="6430" max="6430" width="16.28125" style="0" bestFit="1" customWidth="1"/>
    <col min="6431" max="6431" width="16.00390625" style="0" bestFit="1" customWidth="1"/>
    <col min="6432" max="6432" width="8.28125" style="0" bestFit="1" customWidth="1"/>
    <col min="6433" max="6434" width="16.421875" style="0" bestFit="1" customWidth="1"/>
    <col min="6435" max="6435" width="18.421875" style="0" bestFit="1" customWidth="1"/>
    <col min="6436" max="6436" width="15.00390625" style="0" bestFit="1" customWidth="1"/>
    <col min="6437" max="6437" width="16.28125" style="0" bestFit="1" customWidth="1"/>
    <col min="6438" max="6438" width="16.00390625" style="0" bestFit="1" customWidth="1"/>
    <col min="6439" max="6439" width="8.28125" style="0" bestFit="1" customWidth="1"/>
    <col min="6440" max="6441" width="16.421875" style="0" bestFit="1" customWidth="1"/>
    <col min="6442" max="6442" width="18.421875" style="0" bestFit="1" customWidth="1"/>
    <col min="6443" max="6443" width="15.00390625" style="0" bestFit="1" customWidth="1"/>
    <col min="6444" max="6444" width="16.28125" style="0" bestFit="1" customWidth="1"/>
    <col min="6445" max="6445" width="16.140625" style="0" bestFit="1" customWidth="1"/>
    <col min="6446" max="6446" width="9.28125" style="0" bestFit="1" customWidth="1"/>
    <col min="6447" max="6448" width="16.57421875" style="0" bestFit="1" customWidth="1"/>
    <col min="6449" max="6449" width="18.57421875" style="0" bestFit="1" customWidth="1"/>
    <col min="6450" max="6450" width="15.00390625" style="0" bestFit="1" customWidth="1"/>
    <col min="6451" max="6451" width="16.28125" style="0" bestFit="1" customWidth="1"/>
    <col min="6452" max="6452" width="16.140625" style="0" bestFit="1" customWidth="1"/>
    <col min="6453" max="6453" width="9.28125" style="0" bestFit="1" customWidth="1"/>
    <col min="6454" max="6455" width="16.57421875" style="0" bestFit="1" customWidth="1"/>
    <col min="6456" max="6456" width="21.421875" style="0" customWidth="1"/>
    <col min="6457" max="6457" width="3.28125" style="0" customWidth="1"/>
    <col min="6458" max="6458" width="25.421875" style="0" customWidth="1"/>
    <col min="6459" max="6459" width="17.140625" style="0" customWidth="1"/>
    <col min="6460" max="6462" width="15.421875" style="0" customWidth="1"/>
    <col min="6463" max="6463" width="6.00390625" style="0" customWidth="1"/>
    <col min="6464" max="6464" width="15.00390625" style="0" bestFit="1" customWidth="1"/>
    <col min="6465" max="6465" width="16.28125" style="0" bestFit="1" customWidth="1"/>
    <col min="6466" max="6466" width="12.421875" style="0" bestFit="1" customWidth="1"/>
    <col min="6467" max="6467" width="8.28125" style="0" bestFit="1" customWidth="1"/>
    <col min="6468" max="6469" width="16.421875" style="0" bestFit="1" customWidth="1"/>
    <col min="6470" max="6470" width="18.421875" style="0" bestFit="1" customWidth="1"/>
    <col min="6471" max="6471" width="15.00390625" style="0" bestFit="1" customWidth="1"/>
    <col min="6472" max="6472" width="16.28125" style="0" bestFit="1" customWidth="1"/>
    <col min="6473" max="6473" width="12.421875" style="0" bestFit="1" customWidth="1"/>
    <col min="6474" max="6474" width="8.28125" style="0" bestFit="1" customWidth="1"/>
    <col min="6475" max="6476" width="16.421875" style="0" bestFit="1" customWidth="1"/>
    <col min="6477" max="6477" width="18.421875" style="0" bestFit="1" customWidth="1"/>
    <col min="6478" max="6478" width="15.00390625" style="0" bestFit="1" customWidth="1"/>
    <col min="6479" max="6479" width="16.28125" style="0" bestFit="1" customWidth="1"/>
    <col min="6480" max="6480" width="12.57421875" style="0" bestFit="1" customWidth="1"/>
    <col min="6481" max="6481" width="9.7109375" style="0" bestFit="1" customWidth="1"/>
    <col min="6482" max="6482" width="18.421875" style="0" bestFit="1" customWidth="1"/>
    <col min="6483" max="6483" width="16.57421875" style="0" bestFit="1" customWidth="1"/>
    <col min="6484" max="6484" width="18.57421875" style="0" bestFit="1" customWidth="1"/>
    <col min="6485" max="6485" width="15.00390625" style="0" bestFit="1" customWidth="1"/>
    <col min="6486" max="6486" width="16.28125" style="0" bestFit="1" customWidth="1"/>
    <col min="6487" max="6487" width="12.57421875" style="0" bestFit="1" customWidth="1"/>
    <col min="6488" max="6488" width="9.7109375" style="0" bestFit="1" customWidth="1"/>
    <col min="6489" max="6490" width="16.57421875" style="0" bestFit="1" customWidth="1"/>
    <col min="6491" max="6514" width="16.421875" style="0" customWidth="1"/>
    <col min="6515" max="6515" width="24.140625" style="0" customWidth="1"/>
    <col min="6516" max="6539" width="16.421875" style="0" customWidth="1"/>
    <col min="6540" max="6540" width="18.421875" style="0" customWidth="1"/>
    <col min="6541" max="6541" width="17.140625" style="0" bestFit="1" customWidth="1"/>
    <col min="6542" max="6542" width="18.140625" style="0" bestFit="1" customWidth="1"/>
    <col min="6543" max="6543" width="14.28125" style="0" bestFit="1" customWidth="1"/>
    <col min="6544" max="6544" width="10.57421875" style="0" bestFit="1" customWidth="1"/>
    <col min="6545" max="6545" width="18.7109375" style="0" bestFit="1" customWidth="1"/>
    <col min="6546" max="6546" width="18.421875" style="0" bestFit="1" customWidth="1"/>
    <col min="6547" max="6547" width="20.421875" style="0" bestFit="1" customWidth="1"/>
    <col min="6548" max="6548" width="5.00390625" style="0" customWidth="1"/>
    <col min="6549" max="6549" width="25.7109375" style="0" customWidth="1"/>
    <col min="6550" max="6550" width="21.57421875" style="0" customWidth="1"/>
    <col min="6551" max="6553" width="16.421875" style="0" customWidth="1"/>
    <col min="6554" max="6554" width="6.8515625" style="0" customWidth="1"/>
    <col min="6555" max="6555" width="22.140625" style="0" customWidth="1"/>
    <col min="6556" max="6560" width="16.421875" style="0" customWidth="1"/>
    <col min="6561" max="6561" width="7.7109375" style="0" customWidth="1"/>
    <col min="6562" max="6562" width="24.421875" style="0" customWidth="1"/>
    <col min="6563" max="6563" width="23.28125" style="0" customWidth="1"/>
    <col min="6564" max="6564" width="24.421875" style="0" customWidth="1"/>
    <col min="6565" max="6565" width="21.57421875" style="0" customWidth="1"/>
    <col min="6566" max="6566" width="38.00390625" style="0" bestFit="1" customWidth="1"/>
    <col min="6567" max="6567" width="38.00390625" style="0" customWidth="1"/>
    <col min="6568" max="6568" width="20.57421875" style="0" customWidth="1"/>
    <col min="6569" max="6569" width="15.421875" style="0" customWidth="1"/>
    <col min="6570" max="6570" width="29.00390625" style="0" customWidth="1"/>
    <col min="6571" max="6571" width="9.140625" style="0" customWidth="1"/>
    <col min="6572" max="6572" width="10.28125" style="0" customWidth="1"/>
    <col min="6573" max="6573" width="10.8515625" style="0" customWidth="1"/>
    <col min="6574" max="6574" width="10.7109375" style="0" customWidth="1"/>
    <col min="6575" max="6575" width="9.7109375" style="0" customWidth="1"/>
    <col min="6576" max="6576" width="11.00390625" style="0" bestFit="1" customWidth="1"/>
    <col min="6577" max="6577" width="14.421875" style="0" customWidth="1"/>
    <col min="6578" max="6578" width="10.8515625" style="0" customWidth="1"/>
    <col min="6579" max="6579" width="12.7109375" style="0" customWidth="1"/>
    <col min="6580" max="6580" width="9.57421875" style="0" customWidth="1"/>
    <col min="6585" max="6585" width="23.00390625" style="0" bestFit="1" customWidth="1"/>
    <col min="6586" max="6586" width="25.140625" style="0" bestFit="1" customWidth="1"/>
    <col min="6587" max="6587" width="25.140625" style="0" customWidth="1"/>
    <col min="6588" max="6588" width="27.421875" style="0" customWidth="1"/>
    <col min="6589" max="6589" width="21.57421875" style="0" customWidth="1"/>
    <col min="6590" max="6590" width="31.57421875" style="0" bestFit="1" customWidth="1"/>
    <col min="6591" max="6591" width="31.57421875" style="0" customWidth="1"/>
    <col min="6592" max="6592" width="30.421875" style="0" customWidth="1"/>
    <col min="6633" max="6633" width="18.421875" style="0" customWidth="1"/>
    <col min="6634" max="6634" width="27.140625" style="0" customWidth="1"/>
    <col min="6635" max="6635" width="23.7109375" style="0" customWidth="1"/>
    <col min="6636" max="6636" width="17.00390625" style="0" customWidth="1"/>
    <col min="6637" max="6637" width="16.7109375" style="0" bestFit="1" customWidth="1"/>
    <col min="6638" max="6638" width="15.57421875" style="0" customWidth="1"/>
    <col min="6639" max="6639" width="13.8515625" style="0" customWidth="1"/>
    <col min="6640" max="6641" width="16.421875" style="0" bestFit="1" customWidth="1"/>
    <col min="6642" max="6642" width="12.28125" style="0" customWidth="1"/>
    <col min="6643" max="6643" width="15.00390625" style="0" bestFit="1" customWidth="1"/>
    <col min="6644" max="6644" width="16.28125" style="0" bestFit="1" customWidth="1"/>
    <col min="6645" max="6645" width="11.421875" style="0" bestFit="1" customWidth="1"/>
    <col min="6646" max="6646" width="8.28125" style="0" bestFit="1" customWidth="1"/>
    <col min="6647" max="6648" width="16.421875" style="0" bestFit="1" customWidth="1"/>
    <col min="6649" max="6649" width="18.421875" style="0" bestFit="1" customWidth="1"/>
    <col min="6650" max="6650" width="15.00390625" style="0" bestFit="1" customWidth="1"/>
    <col min="6651" max="6651" width="16.28125" style="0" bestFit="1" customWidth="1"/>
    <col min="6652" max="6652" width="16.140625" style="0" bestFit="1" customWidth="1"/>
    <col min="6653" max="6653" width="9.28125" style="0" bestFit="1" customWidth="1"/>
    <col min="6654" max="6655" width="16.57421875" style="0" bestFit="1" customWidth="1"/>
    <col min="6656" max="6656" width="18.57421875" style="0" bestFit="1" customWidth="1"/>
    <col min="6657" max="6657" width="15.00390625" style="0" bestFit="1" customWidth="1"/>
    <col min="6658" max="6658" width="16.28125" style="0" bestFit="1" customWidth="1"/>
    <col min="6659" max="6659" width="16.00390625" style="0" bestFit="1" customWidth="1"/>
    <col min="6660" max="6660" width="8.28125" style="0" bestFit="1" customWidth="1"/>
    <col min="6661" max="6662" width="16.421875" style="0" bestFit="1" customWidth="1"/>
    <col min="6663" max="6663" width="18.421875" style="0" bestFit="1" customWidth="1"/>
    <col min="6664" max="6664" width="15.00390625" style="0" bestFit="1" customWidth="1"/>
    <col min="6665" max="6665" width="16.28125" style="0" bestFit="1" customWidth="1"/>
    <col min="6666" max="6666" width="16.00390625" style="0" bestFit="1" customWidth="1"/>
    <col min="6667" max="6667" width="8.28125" style="0" bestFit="1" customWidth="1"/>
    <col min="6668" max="6669" width="16.421875" style="0" bestFit="1" customWidth="1"/>
    <col min="6670" max="6670" width="18.421875" style="0" bestFit="1" customWidth="1"/>
    <col min="6671" max="6671" width="15.00390625" style="0" bestFit="1" customWidth="1"/>
    <col min="6672" max="6672" width="17.8515625" style="0" bestFit="1" customWidth="1"/>
    <col min="6673" max="6673" width="16.00390625" style="0" bestFit="1" customWidth="1"/>
    <col min="6674" max="6674" width="8.28125" style="0" bestFit="1" customWidth="1"/>
    <col min="6675" max="6676" width="16.421875" style="0" bestFit="1" customWidth="1"/>
    <col min="6677" max="6677" width="18.421875" style="0" bestFit="1" customWidth="1"/>
    <col min="6678" max="6678" width="15.00390625" style="0" bestFit="1" customWidth="1"/>
    <col min="6679" max="6679" width="16.28125" style="0" bestFit="1" customWidth="1"/>
    <col min="6680" max="6680" width="16.00390625" style="0" bestFit="1" customWidth="1"/>
    <col min="6681" max="6681" width="8.28125" style="0" bestFit="1" customWidth="1"/>
    <col min="6682" max="6683" width="16.421875" style="0" bestFit="1" customWidth="1"/>
    <col min="6684" max="6684" width="18.421875" style="0" bestFit="1" customWidth="1"/>
    <col min="6685" max="6685" width="15.00390625" style="0" bestFit="1" customWidth="1"/>
    <col min="6686" max="6686" width="16.28125" style="0" bestFit="1" customWidth="1"/>
    <col min="6687" max="6687" width="16.00390625" style="0" bestFit="1" customWidth="1"/>
    <col min="6688" max="6688" width="8.28125" style="0" bestFit="1" customWidth="1"/>
    <col min="6689" max="6690" width="16.421875" style="0" bestFit="1" customWidth="1"/>
    <col min="6691" max="6691" width="18.421875" style="0" bestFit="1" customWidth="1"/>
    <col min="6692" max="6692" width="15.00390625" style="0" bestFit="1" customWidth="1"/>
    <col min="6693" max="6693" width="16.28125" style="0" bestFit="1" customWidth="1"/>
    <col min="6694" max="6694" width="16.00390625" style="0" bestFit="1" customWidth="1"/>
    <col min="6695" max="6695" width="8.28125" style="0" bestFit="1" customWidth="1"/>
    <col min="6696" max="6697" width="16.421875" style="0" bestFit="1" customWidth="1"/>
    <col min="6698" max="6698" width="18.421875" style="0" bestFit="1" customWidth="1"/>
    <col min="6699" max="6699" width="15.00390625" style="0" bestFit="1" customWidth="1"/>
    <col min="6700" max="6700" width="16.28125" style="0" bestFit="1" customWidth="1"/>
    <col min="6701" max="6701" width="16.140625" style="0" bestFit="1" customWidth="1"/>
    <col min="6702" max="6702" width="9.28125" style="0" bestFit="1" customWidth="1"/>
    <col min="6703" max="6704" width="16.57421875" style="0" bestFit="1" customWidth="1"/>
    <col min="6705" max="6705" width="18.57421875" style="0" bestFit="1" customWidth="1"/>
    <col min="6706" max="6706" width="15.00390625" style="0" bestFit="1" customWidth="1"/>
    <col min="6707" max="6707" width="16.28125" style="0" bestFit="1" customWidth="1"/>
    <col min="6708" max="6708" width="16.140625" style="0" bestFit="1" customWidth="1"/>
    <col min="6709" max="6709" width="9.28125" style="0" bestFit="1" customWidth="1"/>
    <col min="6710" max="6711" width="16.57421875" style="0" bestFit="1" customWidth="1"/>
    <col min="6712" max="6712" width="21.421875" style="0" customWidth="1"/>
    <col min="6713" max="6713" width="3.28125" style="0" customWidth="1"/>
    <col min="6714" max="6714" width="25.421875" style="0" customWidth="1"/>
    <col min="6715" max="6715" width="17.140625" style="0" customWidth="1"/>
    <col min="6716" max="6718" width="15.421875" style="0" customWidth="1"/>
    <col min="6719" max="6719" width="6.00390625" style="0" customWidth="1"/>
    <col min="6720" max="6720" width="15.00390625" style="0" bestFit="1" customWidth="1"/>
    <col min="6721" max="6721" width="16.28125" style="0" bestFit="1" customWidth="1"/>
    <col min="6722" max="6722" width="12.421875" style="0" bestFit="1" customWidth="1"/>
    <col min="6723" max="6723" width="8.28125" style="0" bestFit="1" customWidth="1"/>
    <col min="6724" max="6725" width="16.421875" style="0" bestFit="1" customWidth="1"/>
    <col min="6726" max="6726" width="18.421875" style="0" bestFit="1" customWidth="1"/>
    <col min="6727" max="6727" width="15.00390625" style="0" bestFit="1" customWidth="1"/>
    <col min="6728" max="6728" width="16.28125" style="0" bestFit="1" customWidth="1"/>
    <col min="6729" max="6729" width="12.421875" style="0" bestFit="1" customWidth="1"/>
    <col min="6730" max="6730" width="8.28125" style="0" bestFit="1" customWidth="1"/>
    <col min="6731" max="6732" width="16.421875" style="0" bestFit="1" customWidth="1"/>
    <col min="6733" max="6733" width="18.421875" style="0" bestFit="1" customWidth="1"/>
    <col min="6734" max="6734" width="15.00390625" style="0" bestFit="1" customWidth="1"/>
    <col min="6735" max="6735" width="16.28125" style="0" bestFit="1" customWidth="1"/>
    <col min="6736" max="6736" width="12.57421875" style="0" bestFit="1" customWidth="1"/>
    <col min="6737" max="6737" width="9.7109375" style="0" bestFit="1" customWidth="1"/>
    <col min="6738" max="6738" width="18.421875" style="0" bestFit="1" customWidth="1"/>
    <col min="6739" max="6739" width="16.57421875" style="0" bestFit="1" customWidth="1"/>
    <col min="6740" max="6740" width="18.57421875" style="0" bestFit="1" customWidth="1"/>
    <col min="6741" max="6741" width="15.00390625" style="0" bestFit="1" customWidth="1"/>
    <col min="6742" max="6742" width="16.28125" style="0" bestFit="1" customWidth="1"/>
    <col min="6743" max="6743" width="12.57421875" style="0" bestFit="1" customWidth="1"/>
    <col min="6744" max="6744" width="9.7109375" style="0" bestFit="1" customWidth="1"/>
    <col min="6745" max="6746" width="16.57421875" style="0" bestFit="1" customWidth="1"/>
    <col min="6747" max="6770" width="16.421875" style="0" customWidth="1"/>
    <col min="6771" max="6771" width="24.140625" style="0" customWidth="1"/>
    <col min="6772" max="6795" width="16.421875" style="0" customWidth="1"/>
    <col min="6796" max="6796" width="18.421875" style="0" customWidth="1"/>
    <col min="6797" max="6797" width="17.140625" style="0" bestFit="1" customWidth="1"/>
    <col min="6798" max="6798" width="18.140625" style="0" bestFit="1" customWidth="1"/>
    <col min="6799" max="6799" width="14.28125" style="0" bestFit="1" customWidth="1"/>
    <col min="6800" max="6800" width="10.57421875" style="0" bestFit="1" customWidth="1"/>
    <col min="6801" max="6801" width="18.7109375" style="0" bestFit="1" customWidth="1"/>
    <col min="6802" max="6802" width="18.421875" style="0" bestFit="1" customWidth="1"/>
    <col min="6803" max="6803" width="20.421875" style="0" bestFit="1" customWidth="1"/>
    <col min="6804" max="6804" width="5.00390625" style="0" customWidth="1"/>
    <col min="6805" max="6805" width="25.7109375" style="0" customWidth="1"/>
    <col min="6806" max="6806" width="21.57421875" style="0" customWidth="1"/>
    <col min="6807" max="6809" width="16.421875" style="0" customWidth="1"/>
    <col min="6810" max="6810" width="6.8515625" style="0" customWidth="1"/>
    <col min="6811" max="6811" width="22.140625" style="0" customWidth="1"/>
    <col min="6812" max="6816" width="16.421875" style="0" customWidth="1"/>
    <col min="6817" max="6817" width="7.7109375" style="0" customWidth="1"/>
    <col min="6818" max="6818" width="24.421875" style="0" customWidth="1"/>
    <col min="6819" max="6819" width="23.28125" style="0" customWidth="1"/>
    <col min="6820" max="6820" width="24.421875" style="0" customWidth="1"/>
    <col min="6821" max="6821" width="21.57421875" style="0" customWidth="1"/>
    <col min="6822" max="6822" width="38.00390625" style="0" bestFit="1" customWidth="1"/>
    <col min="6823" max="6823" width="38.00390625" style="0" customWidth="1"/>
    <col min="6824" max="6824" width="20.57421875" style="0" customWidth="1"/>
    <col min="6825" max="6825" width="15.421875" style="0" customWidth="1"/>
    <col min="6826" max="6826" width="29.00390625" style="0" customWidth="1"/>
    <col min="6827" max="6827" width="9.140625" style="0" customWidth="1"/>
    <col min="6828" max="6828" width="10.28125" style="0" customWidth="1"/>
    <col min="6829" max="6829" width="10.8515625" style="0" customWidth="1"/>
    <col min="6830" max="6830" width="10.7109375" style="0" customWidth="1"/>
    <col min="6831" max="6831" width="9.7109375" style="0" customWidth="1"/>
    <col min="6832" max="6832" width="11.00390625" style="0" bestFit="1" customWidth="1"/>
    <col min="6833" max="6833" width="14.421875" style="0" customWidth="1"/>
    <col min="6834" max="6834" width="10.8515625" style="0" customWidth="1"/>
    <col min="6835" max="6835" width="12.7109375" style="0" customWidth="1"/>
    <col min="6836" max="6836" width="9.57421875" style="0" customWidth="1"/>
    <col min="6841" max="6841" width="23.00390625" style="0" bestFit="1" customWidth="1"/>
    <col min="6842" max="6842" width="25.140625" style="0" bestFit="1" customWidth="1"/>
    <col min="6843" max="6843" width="25.140625" style="0" customWidth="1"/>
    <col min="6844" max="6844" width="27.421875" style="0" customWidth="1"/>
    <col min="6845" max="6845" width="21.57421875" style="0" customWidth="1"/>
    <col min="6846" max="6846" width="31.57421875" style="0" bestFit="1" customWidth="1"/>
    <col min="6847" max="6847" width="31.57421875" style="0" customWidth="1"/>
    <col min="6848" max="6848" width="30.421875" style="0" customWidth="1"/>
    <col min="6889" max="6889" width="18.421875" style="0" customWidth="1"/>
    <col min="6890" max="6890" width="27.140625" style="0" customWidth="1"/>
    <col min="6891" max="6891" width="23.7109375" style="0" customWidth="1"/>
    <col min="6892" max="6892" width="17.00390625" style="0" customWidth="1"/>
    <col min="6893" max="6893" width="16.7109375" style="0" bestFit="1" customWidth="1"/>
    <col min="6894" max="6894" width="15.57421875" style="0" customWidth="1"/>
    <col min="6895" max="6895" width="13.8515625" style="0" customWidth="1"/>
    <col min="6896" max="6897" width="16.421875" style="0" bestFit="1" customWidth="1"/>
    <col min="6898" max="6898" width="12.28125" style="0" customWidth="1"/>
    <col min="6899" max="6899" width="15.00390625" style="0" bestFit="1" customWidth="1"/>
    <col min="6900" max="6900" width="16.28125" style="0" bestFit="1" customWidth="1"/>
    <col min="6901" max="6901" width="11.421875" style="0" bestFit="1" customWidth="1"/>
    <col min="6902" max="6902" width="8.28125" style="0" bestFit="1" customWidth="1"/>
    <col min="6903" max="6904" width="16.421875" style="0" bestFit="1" customWidth="1"/>
    <col min="6905" max="6905" width="18.421875" style="0" bestFit="1" customWidth="1"/>
    <col min="6906" max="6906" width="15.00390625" style="0" bestFit="1" customWidth="1"/>
    <col min="6907" max="6907" width="16.28125" style="0" bestFit="1" customWidth="1"/>
    <col min="6908" max="6908" width="16.140625" style="0" bestFit="1" customWidth="1"/>
    <col min="6909" max="6909" width="9.28125" style="0" bestFit="1" customWidth="1"/>
    <col min="6910" max="6911" width="16.57421875" style="0" bestFit="1" customWidth="1"/>
    <col min="6912" max="6912" width="18.57421875" style="0" bestFit="1" customWidth="1"/>
    <col min="6913" max="6913" width="15.00390625" style="0" bestFit="1" customWidth="1"/>
    <col min="6914" max="6914" width="16.28125" style="0" bestFit="1" customWidth="1"/>
    <col min="6915" max="6915" width="16.00390625" style="0" bestFit="1" customWidth="1"/>
    <col min="6916" max="6916" width="8.28125" style="0" bestFit="1" customWidth="1"/>
    <col min="6917" max="6918" width="16.421875" style="0" bestFit="1" customWidth="1"/>
    <col min="6919" max="6919" width="18.421875" style="0" bestFit="1" customWidth="1"/>
    <col min="6920" max="6920" width="15.00390625" style="0" bestFit="1" customWidth="1"/>
    <col min="6921" max="6921" width="16.28125" style="0" bestFit="1" customWidth="1"/>
    <col min="6922" max="6922" width="16.00390625" style="0" bestFit="1" customWidth="1"/>
    <col min="6923" max="6923" width="8.28125" style="0" bestFit="1" customWidth="1"/>
    <col min="6924" max="6925" width="16.421875" style="0" bestFit="1" customWidth="1"/>
    <col min="6926" max="6926" width="18.421875" style="0" bestFit="1" customWidth="1"/>
    <col min="6927" max="6927" width="15.00390625" style="0" bestFit="1" customWidth="1"/>
    <col min="6928" max="6928" width="17.8515625" style="0" bestFit="1" customWidth="1"/>
    <col min="6929" max="6929" width="16.00390625" style="0" bestFit="1" customWidth="1"/>
    <col min="6930" max="6930" width="8.28125" style="0" bestFit="1" customWidth="1"/>
    <col min="6931" max="6932" width="16.421875" style="0" bestFit="1" customWidth="1"/>
    <col min="6933" max="6933" width="18.421875" style="0" bestFit="1" customWidth="1"/>
    <col min="6934" max="6934" width="15.00390625" style="0" bestFit="1" customWidth="1"/>
    <col min="6935" max="6935" width="16.28125" style="0" bestFit="1" customWidth="1"/>
    <col min="6936" max="6936" width="16.00390625" style="0" bestFit="1" customWidth="1"/>
    <col min="6937" max="6937" width="8.28125" style="0" bestFit="1" customWidth="1"/>
    <col min="6938" max="6939" width="16.421875" style="0" bestFit="1" customWidth="1"/>
    <col min="6940" max="6940" width="18.421875" style="0" bestFit="1" customWidth="1"/>
    <col min="6941" max="6941" width="15.00390625" style="0" bestFit="1" customWidth="1"/>
    <col min="6942" max="6942" width="16.28125" style="0" bestFit="1" customWidth="1"/>
    <col min="6943" max="6943" width="16.00390625" style="0" bestFit="1" customWidth="1"/>
    <col min="6944" max="6944" width="8.28125" style="0" bestFit="1" customWidth="1"/>
    <col min="6945" max="6946" width="16.421875" style="0" bestFit="1" customWidth="1"/>
    <col min="6947" max="6947" width="18.421875" style="0" bestFit="1" customWidth="1"/>
    <col min="6948" max="6948" width="15.00390625" style="0" bestFit="1" customWidth="1"/>
    <col min="6949" max="6949" width="16.28125" style="0" bestFit="1" customWidth="1"/>
    <col min="6950" max="6950" width="16.00390625" style="0" bestFit="1" customWidth="1"/>
    <col min="6951" max="6951" width="8.28125" style="0" bestFit="1" customWidth="1"/>
    <col min="6952" max="6953" width="16.421875" style="0" bestFit="1" customWidth="1"/>
    <col min="6954" max="6954" width="18.421875" style="0" bestFit="1" customWidth="1"/>
    <col min="6955" max="6955" width="15.00390625" style="0" bestFit="1" customWidth="1"/>
    <col min="6956" max="6956" width="16.28125" style="0" bestFit="1" customWidth="1"/>
    <col min="6957" max="6957" width="16.140625" style="0" bestFit="1" customWidth="1"/>
    <col min="6958" max="6958" width="9.28125" style="0" bestFit="1" customWidth="1"/>
    <col min="6959" max="6960" width="16.57421875" style="0" bestFit="1" customWidth="1"/>
    <col min="6961" max="6961" width="18.57421875" style="0" bestFit="1" customWidth="1"/>
    <col min="6962" max="6962" width="15.00390625" style="0" bestFit="1" customWidth="1"/>
    <col min="6963" max="6963" width="16.28125" style="0" bestFit="1" customWidth="1"/>
    <col min="6964" max="6964" width="16.140625" style="0" bestFit="1" customWidth="1"/>
    <col min="6965" max="6965" width="9.28125" style="0" bestFit="1" customWidth="1"/>
    <col min="6966" max="6967" width="16.57421875" style="0" bestFit="1" customWidth="1"/>
    <col min="6968" max="6968" width="21.421875" style="0" customWidth="1"/>
    <col min="6969" max="6969" width="3.28125" style="0" customWidth="1"/>
    <col min="6970" max="6970" width="25.421875" style="0" customWidth="1"/>
    <col min="6971" max="6971" width="17.140625" style="0" customWidth="1"/>
    <col min="6972" max="6974" width="15.421875" style="0" customWidth="1"/>
    <col min="6975" max="6975" width="6.00390625" style="0" customWidth="1"/>
    <col min="6976" max="6976" width="15.00390625" style="0" bestFit="1" customWidth="1"/>
    <col min="6977" max="6977" width="16.28125" style="0" bestFit="1" customWidth="1"/>
    <col min="6978" max="6978" width="12.421875" style="0" bestFit="1" customWidth="1"/>
    <col min="6979" max="6979" width="8.28125" style="0" bestFit="1" customWidth="1"/>
    <col min="6980" max="6981" width="16.421875" style="0" bestFit="1" customWidth="1"/>
    <col min="6982" max="6982" width="18.421875" style="0" bestFit="1" customWidth="1"/>
    <col min="6983" max="6983" width="15.00390625" style="0" bestFit="1" customWidth="1"/>
    <col min="6984" max="6984" width="16.28125" style="0" bestFit="1" customWidth="1"/>
    <col min="6985" max="6985" width="12.421875" style="0" bestFit="1" customWidth="1"/>
    <col min="6986" max="6986" width="8.28125" style="0" bestFit="1" customWidth="1"/>
    <col min="6987" max="6988" width="16.421875" style="0" bestFit="1" customWidth="1"/>
    <col min="6989" max="6989" width="18.421875" style="0" bestFit="1" customWidth="1"/>
    <col min="6990" max="6990" width="15.00390625" style="0" bestFit="1" customWidth="1"/>
    <col min="6991" max="6991" width="16.28125" style="0" bestFit="1" customWidth="1"/>
    <col min="6992" max="6992" width="12.57421875" style="0" bestFit="1" customWidth="1"/>
    <col min="6993" max="6993" width="9.7109375" style="0" bestFit="1" customWidth="1"/>
    <col min="6994" max="6994" width="18.421875" style="0" bestFit="1" customWidth="1"/>
    <col min="6995" max="6995" width="16.57421875" style="0" bestFit="1" customWidth="1"/>
    <col min="6996" max="6996" width="18.57421875" style="0" bestFit="1" customWidth="1"/>
    <col min="6997" max="6997" width="15.00390625" style="0" bestFit="1" customWidth="1"/>
    <col min="6998" max="6998" width="16.28125" style="0" bestFit="1" customWidth="1"/>
    <col min="6999" max="6999" width="12.57421875" style="0" bestFit="1" customWidth="1"/>
    <col min="7000" max="7000" width="9.7109375" style="0" bestFit="1" customWidth="1"/>
    <col min="7001" max="7002" width="16.57421875" style="0" bestFit="1" customWidth="1"/>
    <col min="7003" max="7026" width="16.421875" style="0" customWidth="1"/>
    <col min="7027" max="7027" width="24.140625" style="0" customWidth="1"/>
    <col min="7028" max="7051" width="16.421875" style="0" customWidth="1"/>
    <col min="7052" max="7052" width="18.421875" style="0" customWidth="1"/>
    <col min="7053" max="7053" width="17.140625" style="0" bestFit="1" customWidth="1"/>
    <col min="7054" max="7054" width="18.140625" style="0" bestFit="1" customWidth="1"/>
    <col min="7055" max="7055" width="14.28125" style="0" bestFit="1" customWidth="1"/>
    <col min="7056" max="7056" width="10.57421875" style="0" bestFit="1" customWidth="1"/>
    <col min="7057" max="7057" width="18.7109375" style="0" bestFit="1" customWidth="1"/>
    <col min="7058" max="7058" width="18.421875" style="0" bestFit="1" customWidth="1"/>
    <col min="7059" max="7059" width="20.421875" style="0" bestFit="1" customWidth="1"/>
    <col min="7060" max="7060" width="5.00390625" style="0" customWidth="1"/>
    <col min="7061" max="7061" width="25.7109375" style="0" customWidth="1"/>
    <col min="7062" max="7062" width="21.57421875" style="0" customWidth="1"/>
    <col min="7063" max="7065" width="16.421875" style="0" customWidth="1"/>
    <col min="7066" max="7066" width="6.8515625" style="0" customWidth="1"/>
    <col min="7067" max="7067" width="22.140625" style="0" customWidth="1"/>
    <col min="7068" max="7072" width="16.421875" style="0" customWidth="1"/>
    <col min="7073" max="7073" width="7.7109375" style="0" customWidth="1"/>
    <col min="7074" max="7074" width="24.421875" style="0" customWidth="1"/>
    <col min="7075" max="7075" width="23.28125" style="0" customWidth="1"/>
    <col min="7076" max="7076" width="24.421875" style="0" customWidth="1"/>
    <col min="7077" max="7077" width="21.57421875" style="0" customWidth="1"/>
    <col min="7078" max="7078" width="38.00390625" style="0" bestFit="1" customWidth="1"/>
    <col min="7079" max="7079" width="38.00390625" style="0" customWidth="1"/>
    <col min="7080" max="7080" width="20.57421875" style="0" customWidth="1"/>
    <col min="7081" max="7081" width="15.421875" style="0" customWidth="1"/>
    <col min="7082" max="7082" width="29.00390625" style="0" customWidth="1"/>
    <col min="7083" max="7083" width="9.140625" style="0" customWidth="1"/>
    <col min="7084" max="7084" width="10.28125" style="0" customWidth="1"/>
    <col min="7085" max="7085" width="10.8515625" style="0" customWidth="1"/>
    <col min="7086" max="7086" width="10.7109375" style="0" customWidth="1"/>
    <col min="7087" max="7087" width="9.7109375" style="0" customWidth="1"/>
    <col min="7088" max="7088" width="11.00390625" style="0" bestFit="1" customWidth="1"/>
    <col min="7089" max="7089" width="14.421875" style="0" customWidth="1"/>
    <col min="7090" max="7090" width="10.8515625" style="0" customWidth="1"/>
    <col min="7091" max="7091" width="12.7109375" style="0" customWidth="1"/>
    <col min="7092" max="7092" width="9.57421875" style="0" customWidth="1"/>
    <col min="7097" max="7097" width="23.00390625" style="0" bestFit="1" customWidth="1"/>
    <col min="7098" max="7098" width="25.140625" style="0" bestFit="1" customWidth="1"/>
    <col min="7099" max="7099" width="25.140625" style="0" customWidth="1"/>
    <col min="7100" max="7100" width="27.421875" style="0" customWidth="1"/>
    <col min="7101" max="7101" width="21.57421875" style="0" customWidth="1"/>
    <col min="7102" max="7102" width="31.57421875" style="0" bestFit="1" customWidth="1"/>
    <col min="7103" max="7103" width="31.57421875" style="0" customWidth="1"/>
    <col min="7104" max="7104" width="30.421875" style="0" customWidth="1"/>
    <col min="7145" max="7145" width="18.421875" style="0" customWidth="1"/>
    <col min="7146" max="7146" width="27.140625" style="0" customWidth="1"/>
    <col min="7147" max="7147" width="23.7109375" style="0" customWidth="1"/>
    <col min="7148" max="7148" width="17.00390625" style="0" customWidth="1"/>
    <col min="7149" max="7149" width="16.7109375" style="0" bestFit="1" customWidth="1"/>
    <col min="7150" max="7150" width="15.57421875" style="0" customWidth="1"/>
    <col min="7151" max="7151" width="13.8515625" style="0" customWidth="1"/>
    <col min="7152" max="7153" width="16.421875" style="0" bestFit="1" customWidth="1"/>
    <col min="7154" max="7154" width="12.28125" style="0" customWidth="1"/>
    <col min="7155" max="7155" width="15.00390625" style="0" bestFit="1" customWidth="1"/>
    <col min="7156" max="7156" width="16.28125" style="0" bestFit="1" customWidth="1"/>
    <col min="7157" max="7157" width="11.421875" style="0" bestFit="1" customWidth="1"/>
    <col min="7158" max="7158" width="8.28125" style="0" bestFit="1" customWidth="1"/>
    <col min="7159" max="7160" width="16.421875" style="0" bestFit="1" customWidth="1"/>
    <col min="7161" max="7161" width="18.421875" style="0" bestFit="1" customWidth="1"/>
    <col min="7162" max="7162" width="15.00390625" style="0" bestFit="1" customWidth="1"/>
    <col min="7163" max="7163" width="16.28125" style="0" bestFit="1" customWidth="1"/>
    <col min="7164" max="7164" width="16.140625" style="0" bestFit="1" customWidth="1"/>
    <col min="7165" max="7165" width="9.28125" style="0" bestFit="1" customWidth="1"/>
    <col min="7166" max="7167" width="16.57421875" style="0" bestFit="1" customWidth="1"/>
    <col min="7168" max="7168" width="18.57421875" style="0" bestFit="1" customWidth="1"/>
    <col min="7169" max="7169" width="15.00390625" style="0" bestFit="1" customWidth="1"/>
    <col min="7170" max="7170" width="16.28125" style="0" bestFit="1" customWidth="1"/>
    <col min="7171" max="7171" width="16.00390625" style="0" bestFit="1" customWidth="1"/>
    <col min="7172" max="7172" width="8.28125" style="0" bestFit="1" customWidth="1"/>
    <col min="7173" max="7174" width="16.421875" style="0" bestFit="1" customWidth="1"/>
    <col min="7175" max="7175" width="18.421875" style="0" bestFit="1" customWidth="1"/>
    <col min="7176" max="7176" width="15.00390625" style="0" bestFit="1" customWidth="1"/>
    <col min="7177" max="7177" width="16.28125" style="0" bestFit="1" customWidth="1"/>
    <col min="7178" max="7178" width="16.00390625" style="0" bestFit="1" customWidth="1"/>
    <col min="7179" max="7179" width="8.28125" style="0" bestFit="1" customWidth="1"/>
    <col min="7180" max="7181" width="16.421875" style="0" bestFit="1" customWidth="1"/>
    <col min="7182" max="7182" width="18.421875" style="0" bestFit="1" customWidth="1"/>
    <col min="7183" max="7183" width="15.00390625" style="0" bestFit="1" customWidth="1"/>
    <col min="7184" max="7184" width="17.8515625" style="0" bestFit="1" customWidth="1"/>
    <col min="7185" max="7185" width="16.00390625" style="0" bestFit="1" customWidth="1"/>
    <col min="7186" max="7186" width="8.28125" style="0" bestFit="1" customWidth="1"/>
    <col min="7187" max="7188" width="16.421875" style="0" bestFit="1" customWidth="1"/>
    <col min="7189" max="7189" width="18.421875" style="0" bestFit="1" customWidth="1"/>
    <col min="7190" max="7190" width="15.00390625" style="0" bestFit="1" customWidth="1"/>
    <col min="7191" max="7191" width="16.28125" style="0" bestFit="1" customWidth="1"/>
    <col min="7192" max="7192" width="16.00390625" style="0" bestFit="1" customWidth="1"/>
    <col min="7193" max="7193" width="8.28125" style="0" bestFit="1" customWidth="1"/>
    <col min="7194" max="7195" width="16.421875" style="0" bestFit="1" customWidth="1"/>
    <col min="7196" max="7196" width="18.421875" style="0" bestFit="1" customWidth="1"/>
    <col min="7197" max="7197" width="15.00390625" style="0" bestFit="1" customWidth="1"/>
    <col min="7198" max="7198" width="16.28125" style="0" bestFit="1" customWidth="1"/>
    <col min="7199" max="7199" width="16.00390625" style="0" bestFit="1" customWidth="1"/>
    <col min="7200" max="7200" width="8.28125" style="0" bestFit="1" customWidth="1"/>
    <col min="7201" max="7202" width="16.421875" style="0" bestFit="1" customWidth="1"/>
    <col min="7203" max="7203" width="18.421875" style="0" bestFit="1" customWidth="1"/>
    <col min="7204" max="7204" width="15.00390625" style="0" bestFit="1" customWidth="1"/>
    <col min="7205" max="7205" width="16.28125" style="0" bestFit="1" customWidth="1"/>
    <col min="7206" max="7206" width="16.00390625" style="0" bestFit="1" customWidth="1"/>
    <col min="7207" max="7207" width="8.28125" style="0" bestFit="1" customWidth="1"/>
    <col min="7208" max="7209" width="16.421875" style="0" bestFit="1" customWidth="1"/>
    <col min="7210" max="7210" width="18.421875" style="0" bestFit="1" customWidth="1"/>
    <col min="7211" max="7211" width="15.00390625" style="0" bestFit="1" customWidth="1"/>
    <col min="7212" max="7212" width="16.28125" style="0" bestFit="1" customWidth="1"/>
    <col min="7213" max="7213" width="16.140625" style="0" bestFit="1" customWidth="1"/>
    <col min="7214" max="7214" width="9.28125" style="0" bestFit="1" customWidth="1"/>
    <col min="7215" max="7216" width="16.57421875" style="0" bestFit="1" customWidth="1"/>
    <col min="7217" max="7217" width="18.57421875" style="0" bestFit="1" customWidth="1"/>
    <col min="7218" max="7218" width="15.00390625" style="0" bestFit="1" customWidth="1"/>
    <col min="7219" max="7219" width="16.28125" style="0" bestFit="1" customWidth="1"/>
    <col min="7220" max="7220" width="16.140625" style="0" bestFit="1" customWidth="1"/>
    <col min="7221" max="7221" width="9.28125" style="0" bestFit="1" customWidth="1"/>
    <col min="7222" max="7223" width="16.57421875" style="0" bestFit="1" customWidth="1"/>
    <col min="7224" max="7224" width="21.421875" style="0" customWidth="1"/>
    <col min="7225" max="7225" width="3.28125" style="0" customWidth="1"/>
    <col min="7226" max="7226" width="25.421875" style="0" customWidth="1"/>
    <col min="7227" max="7227" width="17.140625" style="0" customWidth="1"/>
    <col min="7228" max="7230" width="15.421875" style="0" customWidth="1"/>
    <col min="7231" max="7231" width="6.00390625" style="0" customWidth="1"/>
    <col min="7232" max="7232" width="15.00390625" style="0" bestFit="1" customWidth="1"/>
    <col min="7233" max="7233" width="16.28125" style="0" bestFit="1" customWidth="1"/>
    <col min="7234" max="7234" width="12.421875" style="0" bestFit="1" customWidth="1"/>
    <col min="7235" max="7235" width="8.28125" style="0" bestFit="1" customWidth="1"/>
    <col min="7236" max="7237" width="16.421875" style="0" bestFit="1" customWidth="1"/>
    <col min="7238" max="7238" width="18.421875" style="0" bestFit="1" customWidth="1"/>
    <col min="7239" max="7239" width="15.00390625" style="0" bestFit="1" customWidth="1"/>
    <col min="7240" max="7240" width="16.28125" style="0" bestFit="1" customWidth="1"/>
    <col min="7241" max="7241" width="12.421875" style="0" bestFit="1" customWidth="1"/>
    <col min="7242" max="7242" width="8.28125" style="0" bestFit="1" customWidth="1"/>
    <col min="7243" max="7244" width="16.421875" style="0" bestFit="1" customWidth="1"/>
    <col min="7245" max="7245" width="18.421875" style="0" bestFit="1" customWidth="1"/>
    <col min="7246" max="7246" width="15.00390625" style="0" bestFit="1" customWidth="1"/>
    <col min="7247" max="7247" width="16.28125" style="0" bestFit="1" customWidth="1"/>
    <col min="7248" max="7248" width="12.57421875" style="0" bestFit="1" customWidth="1"/>
    <col min="7249" max="7249" width="9.7109375" style="0" bestFit="1" customWidth="1"/>
    <col min="7250" max="7250" width="18.421875" style="0" bestFit="1" customWidth="1"/>
    <col min="7251" max="7251" width="16.57421875" style="0" bestFit="1" customWidth="1"/>
    <col min="7252" max="7252" width="18.57421875" style="0" bestFit="1" customWidth="1"/>
    <col min="7253" max="7253" width="15.00390625" style="0" bestFit="1" customWidth="1"/>
    <col min="7254" max="7254" width="16.28125" style="0" bestFit="1" customWidth="1"/>
    <col min="7255" max="7255" width="12.57421875" style="0" bestFit="1" customWidth="1"/>
    <col min="7256" max="7256" width="9.7109375" style="0" bestFit="1" customWidth="1"/>
    <col min="7257" max="7258" width="16.57421875" style="0" bestFit="1" customWidth="1"/>
    <col min="7259" max="7282" width="16.421875" style="0" customWidth="1"/>
    <col min="7283" max="7283" width="24.140625" style="0" customWidth="1"/>
    <col min="7284" max="7307" width="16.421875" style="0" customWidth="1"/>
    <col min="7308" max="7308" width="18.421875" style="0" customWidth="1"/>
    <col min="7309" max="7309" width="17.140625" style="0" bestFit="1" customWidth="1"/>
    <col min="7310" max="7310" width="18.140625" style="0" bestFit="1" customWidth="1"/>
    <col min="7311" max="7311" width="14.28125" style="0" bestFit="1" customWidth="1"/>
    <col min="7312" max="7312" width="10.57421875" style="0" bestFit="1" customWidth="1"/>
    <col min="7313" max="7313" width="18.7109375" style="0" bestFit="1" customWidth="1"/>
    <col min="7314" max="7314" width="18.421875" style="0" bestFit="1" customWidth="1"/>
    <col min="7315" max="7315" width="20.421875" style="0" bestFit="1" customWidth="1"/>
    <col min="7316" max="7316" width="5.00390625" style="0" customWidth="1"/>
    <col min="7317" max="7317" width="25.7109375" style="0" customWidth="1"/>
    <col min="7318" max="7318" width="21.57421875" style="0" customWidth="1"/>
    <col min="7319" max="7321" width="16.421875" style="0" customWidth="1"/>
    <col min="7322" max="7322" width="6.8515625" style="0" customWidth="1"/>
    <col min="7323" max="7323" width="22.140625" style="0" customWidth="1"/>
    <col min="7324" max="7328" width="16.421875" style="0" customWidth="1"/>
    <col min="7329" max="7329" width="7.7109375" style="0" customWidth="1"/>
    <col min="7330" max="7330" width="24.421875" style="0" customWidth="1"/>
    <col min="7331" max="7331" width="23.28125" style="0" customWidth="1"/>
    <col min="7332" max="7332" width="24.421875" style="0" customWidth="1"/>
    <col min="7333" max="7333" width="21.57421875" style="0" customWidth="1"/>
    <col min="7334" max="7334" width="38.00390625" style="0" bestFit="1" customWidth="1"/>
    <col min="7335" max="7335" width="38.00390625" style="0" customWidth="1"/>
    <col min="7336" max="7336" width="20.57421875" style="0" customWidth="1"/>
    <col min="7337" max="7337" width="15.421875" style="0" customWidth="1"/>
    <col min="7338" max="7338" width="29.00390625" style="0" customWidth="1"/>
    <col min="7339" max="7339" width="9.140625" style="0" customWidth="1"/>
    <col min="7340" max="7340" width="10.28125" style="0" customWidth="1"/>
    <col min="7341" max="7341" width="10.8515625" style="0" customWidth="1"/>
    <col min="7342" max="7342" width="10.7109375" style="0" customWidth="1"/>
    <col min="7343" max="7343" width="9.7109375" style="0" customWidth="1"/>
    <col min="7344" max="7344" width="11.00390625" style="0" bestFit="1" customWidth="1"/>
    <col min="7345" max="7345" width="14.421875" style="0" customWidth="1"/>
    <col min="7346" max="7346" width="10.8515625" style="0" customWidth="1"/>
    <col min="7347" max="7347" width="12.7109375" style="0" customWidth="1"/>
    <col min="7348" max="7348" width="9.57421875" style="0" customWidth="1"/>
    <col min="7353" max="7353" width="23.00390625" style="0" bestFit="1" customWidth="1"/>
    <col min="7354" max="7354" width="25.140625" style="0" bestFit="1" customWidth="1"/>
    <col min="7355" max="7355" width="25.140625" style="0" customWidth="1"/>
    <col min="7356" max="7356" width="27.421875" style="0" customWidth="1"/>
    <col min="7357" max="7357" width="21.57421875" style="0" customWidth="1"/>
    <col min="7358" max="7358" width="31.57421875" style="0" bestFit="1" customWidth="1"/>
    <col min="7359" max="7359" width="31.57421875" style="0" customWidth="1"/>
    <col min="7360" max="7360" width="30.421875" style="0" customWidth="1"/>
    <col min="7401" max="7401" width="18.421875" style="0" customWidth="1"/>
    <col min="7402" max="7402" width="27.140625" style="0" customWidth="1"/>
    <col min="7403" max="7403" width="23.7109375" style="0" customWidth="1"/>
    <col min="7404" max="7404" width="17.00390625" style="0" customWidth="1"/>
    <col min="7405" max="7405" width="16.7109375" style="0" bestFit="1" customWidth="1"/>
    <col min="7406" max="7406" width="15.57421875" style="0" customWidth="1"/>
    <col min="7407" max="7407" width="13.8515625" style="0" customWidth="1"/>
    <col min="7408" max="7409" width="16.421875" style="0" bestFit="1" customWidth="1"/>
    <col min="7410" max="7410" width="12.28125" style="0" customWidth="1"/>
    <col min="7411" max="7411" width="15.00390625" style="0" bestFit="1" customWidth="1"/>
    <col min="7412" max="7412" width="16.28125" style="0" bestFit="1" customWidth="1"/>
    <col min="7413" max="7413" width="11.421875" style="0" bestFit="1" customWidth="1"/>
    <col min="7414" max="7414" width="8.28125" style="0" bestFit="1" customWidth="1"/>
    <col min="7415" max="7416" width="16.421875" style="0" bestFit="1" customWidth="1"/>
    <col min="7417" max="7417" width="18.421875" style="0" bestFit="1" customWidth="1"/>
    <col min="7418" max="7418" width="15.00390625" style="0" bestFit="1" customWidth="1"/>
    <col min="7419" max="7419" width="16.28125" style="0" bestFit="1" customWidth="1"/>
    <col min="7420" max="7420" width="16.140625" style="0" bestFit="1" customWidth="1"/>
    <col min="7421" max="7421" width="9.28125" style="0" bestFit="1" customWidth="1"/>
    <col min="7422" max="7423" width="16.57421875" style="0" bestFit="1" customWidth="1"/>
    <col min="7424" max="7424" width="18.57421875" style="0" bestFit="1" customWidth="1"/>
    <col min="7425" max="7425" width="15.00390625" style="0" bestFit="1" customWidth="1"/>
    <col min="7426" max="7426" width="16.28125" style="0" bestFit="1" customWidth="1"/>
    <col min="7427" max="7427" width="16.00390625" style="0" bestFit="1" customWidth="1"/>
    <col min="7428" max="7428" width="8.28125" style="0" bestFit="1" customWidth="1"/>
    <col min="7429" max="7430" width="16.421875" style="0" bestFit="1" customWidth="1"/>
    <col min="7431" max="7431" width="18.421875" style="0" bestFit="1" customWidth="1"/>
    <col min="7432" max="7432" width="15.00390625" style="0" bestFit="1" customWidth="1"/>
    <col min="7433" max="7433" width="16.28125" style="0" bestFit="1" customWidth="1"/>
    <col min="7434" max="7434" width="16.00390625" style="0" bestFit="1" customWidth="1"/>
    <col min="7435" max="7435" width="8.28125" style="0" bestFit="1" customWidth="1"/>
    <col min="7436" max="7437" width="16.421875" style="0" bestFit="1" customWidth="1"/>
    <col min="7438" max="7438" width="18.421875" style="0" bestFit="1" customWidth="1"/>
    <col min="7439" max="7439" width="15.00390625" style="0" bestFit="1" customWidth="1"/>
    <col min="7440" max="7440" width="17.8515625" style="0" bestFit="1" customWidth="1"/>
    <col min="7441" max="7441" width="16.00390625" style="0" bestFit="1" customWidth="1"/>
    <col min="7442" max="7442" width="8.28125" style="0" bestFit="1" customWidth="1"/>
    <col min="7443" max="7444" width="16.421875" style="0" bestFit="1" customWidth="1"/>
    <col min="7445" max="7445" width="18.421875" style="0" bestFit="1" customWidth="1"/>
    <col min="7446" max="7446" width="15.00390625" style="0" bestFit="1" customWidth="1"/>
    <col min="7447" max="7447" width="16.28125" style="0" bestFit="1" customWidth="1"/>
    <col min="7448" max="7448" width="16.00390625" style="0" bestFit="1" customWidth="1"/>
    <col min="7449" max="7449" width="8.28125" style="0" bestFit="1" customWidth="1"/>
    <col min="7450" max="7451" width="16.421875" style="0" bestFit="1" customWidth="1"/>
    <col min="7452" max="7452" width="18.421875" style="0" bestFit="1" customWidth="1"/>
    <col min="7453" max="7453" width="15.00390625" style="0" bestFit="1" customWidth="1"/>
    <col min="7454" max="7454" width="16.28125" style="0" bestFit="1" customWidth="1"/>
    <col min="7455" max="7455" width="16.00390625" style="0" bestFit="1" customWidth="1"/>
    <col min="7456" max="7456" width="8.28125" style="0" bestFit="1" customWidth="1"/>
    <col min="7457" max="7458" width="16.421875" style="0" bestFit="1" customWidth="1"/>
    <col min="7459" max="7459" width="18.421875" style="0" bestFit="1" customWidth="1"/>
    <col min="7460" max="7460" width="15.00390625" style="0" bestFit="1" customWidth="1"/>
    <col min="7461" max="7461" width="16.28125" style="0" bestFit="1" customWidth="1"/>
    <col min="7462" max="7462" width="16.00390625" style="0" bestFit="1" customWidth="1"/>
    <col min="7463" max="7463" width="8.28125" style="0" bestFit="1" customWidth="1"/>
    <col min="7464" max="7465" width="16.421875" style="0" bestFit="1" customWidth="1"/>
    <col min="7466" max="7466" width="18.421875" style="0" bestFit="1" customWidth="1"/>
    <col min="7467" max="7467" width="15.00390625" style="0" bestFit="1" customWidth="1"/>
    <col min="7468" max="7468" width="16.28125" style="0" bestFit="1" customWidth="1"/>
    <col min="7469" max="7469" width="16.140625" style="0" bestFit="1" customWidth="1"/>
    <col min="7470" max="7470" width="9.28125" style="0" bestFit="1" customWidth="1"/>
    <col min="7471" max="7472" width="16.57421875" style="0" bestFit="1" customWidth="1"/>
    <col min="7473" max="7473" width="18.57421875" style="0" bestFit="1" customWidth="1"/>
    <col min="7474" max="7474" width="15.00390625" style="0" bestFit="1" customWidth="1"/>
    <col min="7475" max="7475" width="16.28125" style="0" bestFit="1" customWidth="1"/>
    <col min="7476" max="7476" width="16.140625" style="0" bestFit="1" customWidth="1"/>
    <col min="7477" max="7477" width="9.28125" style="0" bestFit="1" customWidth="1"/>
    <col min="7478" max="7479" width="16.57421875" style="0" bestFit="1" customWidth="1"/>
    <col min="7480" max="7480" width="21.421875" style="0" customWidth="1"/>
    <col min="7481" max="7481" width="3.28125" style="0" customWidth="1"/>
    <col min="7482" max="7482" width="25.421875" style="0" customWidth="1"/>
    <col min="7483" max="7483" width="17.140625" style="0" customWidth="1"/>
    <col min="7484" max="7486" width="15.421875" style="0" customWidth="1"/>
    <col min="7487" max="7487" width="6.00390625" style="0" customWidth="1"/>
    <col min="7488" max="7488" width="15.00390625" style="0" bestFit="1" customWidth="1"/>
    <col min="7489" max="7489" width="16.28125" style="0" bestFit="1" customWidth="1"/>
    <col min="7490" max="7490" width="12.421875" style="0" bestFit="1" customWidth="1"/>
    <col min="7491" max="7491" width="8.28125" style="0" bestFit="1" customWidth="1"/>
    <col min="7492" max="7493" width="16.421875" style="0" bestFit="1" customWidth="1"/>
    <col min="7494" max="7494" width="18.421875" style="0" bestFit="1" customWidth="1"/>
    <col min="7495" max="7495" width="15.00390625" style="0" bestFit="1" customWidth="1"/>
    <col min="7496" max="7496" width="16.28125" style="0" bestFit="1" customWidth="1"/>
    <col min="7497" max="7497" width="12.421875" style="0" bestFit="1" customWidth="1"/>
    <col min="7498" max="7498" width="8.28125" style="0" bestFit="1" customWidth="1"/>
    <col min="7499" max="7500" width="16.421875" style="0" bestFit="1" customWidth="1"/>
    <col min="7501" max="7501" width="18.421875" style="0" bestFit="1" customWidth="1"/>
    <col min="7502" max="7502" width="15.00390625" style="0" bestFit="1" customWidth="1"/>
    <col min="7503" max="7503" width="16.28125" style="0" bestFit="1" customWidth="1"/>
    <col min="7504" max="7504" width="12.57421875" style="0" bestFit="1" customWidth="1"/>
    <col min="7505" max="7505" width="9.7109375" style="0" bestFit="1" customWidth="1"/>
    <col min="7506" max="7506" width="18.421875" style="0" bestFit="1" customWidth="1"/>
    <col min="7507" max="7507" width="16.57421875" style="0" bestFit="1" customWidth="1"/>
    <col min="7508" max="7508" width="18.57421875" style="0" bestFit="1" customWidth="1"/>
    <col min="7509" max="7509" width="15.00390625" style="0" bestFit="1" customWidth="1"/>
    <col min="7510" max="7510" width="16.28125" style="0" bestFit="1" customWidth="1"/>
    <col min="7511" max="7511" width="12.57421875" style="0" bestFit="1" customWidth="1"/>
    <col min="7512" max="7512" width="9.7109375" style="0" bestFit="1" customWidth="1"/>
    <col min="7513" max="7514" width="16.57421875" style="0" bestFit="1" customWidth="1"/>
    <col min="7515" max="7538" width="16.421875" style="0" customWidth="1"/>
    <col min="7539" max="7539" width="24.140625" style="0" customWidth="1"/>
    <col min="7540" max="7563" width="16.421875" style="0" customWidth="1"/>
    <col min="7564" max="7564" width="18.421875" style="0" customWidth="1"/>
    <col min="7565" max="7565" width="17.140625" style="0" bestFit="1" customWidth="1"/>
    <col min="7566" max="7566" width="18.140625" style="0" bestFit="1" customWidth="1"/>
    <col min="7567" max="7567" width="14.28125" style="0" bestFit="1" customWidth="1"/>
    <col min="7568" max="7568" width="10.57421875" style="0" bestFit="1" customWidth="1"/>
    <col min="7569" max="7569" width="18.7109375" style="0" bestFit="1" customWidth="1"/>
    <col min="7570" max="7570" width="18.421875" style="0" bestFit="1" customWidth="1"/>
    <col min="7571" max="7571" width="20.421875" style="0" bestFit="1" customWidth="1"/>
    <col min="7572" max="7572" width="5.00390625" style="0" customWidth="1"/>
    <col min="7573" max="7573" width="25.7109375" style="0" customWidth="1"/>
    <col min="7574" max="7574" width="21.57421875" style="0" customWidth="1"/>
    <col min="7575" max="7577" width="16.421875" style="0" customWidth="1"/>
    <col min="7578" max="7578" width="6.8515625" style="0" customWidth="1"/>
    <col min="7579" max="7579" width="22.140625" style="0" customWidth="1"/>
    <col min="7580" max="7584" width="16.421875" style="0" customWidth="1"/>
    <col min="7585" max="7585" width="7.7109375" style="0" customWidth="1"/>
    <col min="7586" max="7586" width="24.421875" style="0" customWidth="1"/>
    <col min="7587" max="7587" width="23.28125" style="0" customWidth="1"/>
    <col min="7588" max="7588" width="24.421875" style="0" customWidth="1"/>
    <col min="7589" max="7589" width="21.57421875" style="0" customWidth="1"/>
    <col min="7590" max="7590" width="38.00390625" style="0" bestFit="1" customWidth="1"/>
    <col min="7591" max="7591" width="38.00390625" style="0" customWidth="1"/>
    <col min="7592" max="7592" width="20.57421875" style="0" customWidth="1"/>
    <col min="7593" max="7593" width="15.421875" style="0" customWidth="1"/>
    <col min="7594" max="7594" width="29.00390625" style="0" customWidth="1"/>
    <col min="7595" max="7595" width="9.140625" style="0" customWidth="1"/>
    <col min="7596" max="7596" width="10.28125" style="0" customWidth="1"/>
    <col min="7597" max="7597" width="10.8515625" style="0" customWidth="1"/>
    <col min="7598" max="7598" width="10.7109375" style="0" customWidth="1"/>
    <col min="7599" max="7599" width="9.7109375" style="0" customWidth="1"/>
    <col min="7600" max="7600" width="11.00390625" style="0" bestFit="1" customWidth="1"/>
    <col min="7601" max="7601" width="14.421875" style="0" customWidth="1"/>
    <col min="7602" max="7602" width="10.8515625" style="0" customWidth="1"/>
    <col min="7603" max="7603" width="12.7109375" style="0" customWidth="1"/>
    <col min="7604" max="7604" width="9.57421875" style="0" customWidth="1"/>
    <col min="7609" max="7609" width="23.00390625" style="0" bestFit="1" customWidth="1"/>
    <col min="7610" max="7610" width="25.140625" style="0" bestFit="1" customWidth="1"/>
    <col min="7611" max="7611" width="25.140625" style="0" customWidth="1"/>
    <col min="7612" max="7612" width="27.421875" style="0" customWidth="1"/>
    <col min="7613" max="7613" width="21.57421875" style="0" customWidth="1"/>
    <col min="7614" max="7614" width="31.57421875" style="0" bestFit="1" customWidth="1"/>
    <col min="7615" max="7615" width="31.57421875" style="0" customWidth="1"/>
    <col min="7616" max="7616" width="30.421875" style="0" customWidth="1"/>
    <col min="7657" max="7657" width="18.421875" style="0" customWidth="1"/>
    <col min="7658" max="7658" width="27.140625" style="0" customWidth="1"/>
    <col min="7659" max="7659" width="23.7109375" style="0" customWidth="1"/>
    <col min="7660" max="7660" width="17.00390625" style="0" customWidth="1"/>
    <col min="7661" max="7661" width="16.7109375" style="0" bestFit="1" customWidth="1"/>
    <col min="7662" max="7662" width="15.57421875" style="0" customWidth="1"/>
    <col min="7663" max="7663" width="13.8515625" style="0" customWidth="1"/>
    <col min="7664" max="7665" width="16.421875" style="0" bestFit="1" customWidth="1"/>
    <col min="7666" max="7666" width="12.28125" style="0" customWidth="1"/>
    <col min="7667" max="7667" width="15.00390625" style="0" bestFit="1" customWidth="1"/>
    <col min="7668" max="7668" width="16.28125" style="0" bestFit="1" customWidth="1"/>
    <col min="7669" max="7669" width="11.421875" style="0" bestFit="1" customWidth="1"/>
    <col min="7670" max="7670" width="8.28125" style="0" bestFit="1" customWidth="1"/>
    <col min="7671" max="7672" width="16.421875" style="0" bestFit="1" customWidth="1"/>
    <col min="7673" max="7673" width="18.421875" style="0" bestFit="1" customWidth="1"/>
    <col min="7674" max="7674" width="15.00390625" style="0" bestFit="1" customWidth="1"/>
    <col min="7675" max="7675" width="16.28125" style="0" bestFit="1" customWidth="1"/>
    <col min="7676" max="7676" width="16.140625" style="0" bestFit="1" customWidth="1"/>
    <col min="7677" max="7677" width="9.28125" style="0" bestFit="1" customWidth="1"/>
    <col min="7678" max="7679" width="16.57421875" style="0" bestFit="1" customWidth="1"/>
    <col min="7680" max="7680" width="18.57421875" style="0" bestFit="1" customWidth="1"/>
    <col min="7681" max="7681" width="15.00390625" style="0" bestFit="1" customWidth="1"/>
    <col min="7682" max="7682" width="16.28125" style="0" bestFit="1" customWidth="1"/>
    <col min="7683" max="7683" width="16.00390625" style="0" bestFit="1" customWidth="1"/>
    <col min="7684" max="7684" width="8.28125" style="0" bestFit="1" customWidth="1"/>
    <col min="7685" max="7686" width="16.421875" style="0" bestFit="1" customWidth="1"/>
    <col min="7687" max="7687" width="18.421875" style="0" bestFit="1" customWidth="1"/>
    <col min="7688" max="7688" width="15.00390625" style="0" bestFit="1" customWidth="1"/>
    <col min="7689" max="7689" width="16.28125" style="0" bestFit="1" customWidth="1"/>
    <col min="7690" max="7690" width="16.00390625" style="0" bestFit="1" customWidth="1"/>
    <col min="7691" max="7691" width="8.28125" style="0" bestFit="1" customWidth="1"/>
    <col min="7692" max="7693" width="16.421875" style="0" bestFit="1" customWidth="1"/>
    <col min="7694" max="7694" width="18.421875" style="0" bestFit="1" customWidth="1"/>
    <col min="7695" max="7695" width="15.00390625" style="0" bestFit="1" customWidth="1"/>
    <col min="7696" max="7696" width="17.8515625" style="0" bestFit="1" customWidth="1"/>
    <col min="7697" max="7697" width="16.00390625" style="0" bestFit="1" customWidth="1"/>
    <col min="7698" max="7698" width="8.28125" style="0" bestFit="1" customWidth="1"/>
    <col min="7699" max="7700" width="16.421875" style="0" bestFit="1" customWidth="1"/>
    <col min="7701" max="7701" width="18.421875" style="0" bestFit="1" customWidth="1"/>
    <col min="7702" max="7702" width="15.00390625" style="0" bestFit="1" customWidth="1"/>
    <col min="7703" max="7703" width="16.28125" style="0" bestFit="1" customWidth="1"/>
    <col min="7704" max="7704" width="16.00390625" style="0" bestFit="1" customWidth="1"/>
    <col min="7705" max="7705" width="8.28125" style="0" bestFit="1" customWidth="1"/>
    <col min="7706" max="7707" width="16.421875" style="0" bestFit="1" customWidth="1"/>
    <col min="7708" max="7708" width="18.421875" style="0" bestFit="1" customWidth="1"/>
    <col min="7709" max="7709" width="15.00390625" style="0" bestFit="1" customWidth="1"/>
    <col min="7710" max="7710" width="16.28125" style="0" bestFit="1" customWidth="1"/>
    <col min="7711" max="7711" width="16.00390625" style="0" bestFit="1" customWidth="1"/>
    <col min="7712" max="7712" width="8.28125" style="0" bestFit="1" customWidth="1"/>
    <col min="7713" max="7714" width="16.421875" style="0" bestFit="1" customWidth="1"/>
    <col min="7715" max="7715" width="18.421875" style="0" bestFit="1" customWidth="1"/>
    <col min="7716" max="7716" width="15.00390625" style="0" bestFit="1" customWidth="1"/>
    <col min="7717" max="7717" width="16.28125" style="0" bestFit="1" customWidth="1"/>
    <col min="7718" max="7718" width="16.00390625" style="0" bestFit="1" customWidth="1"/>
    <col min="7719" max="7719" width="8.28125" style="0" bestFit="1" customWidth="1"/>
    <col min="7720" max="7721" width="16.421875" style="0" bestFit="1" customWidth="1"/>
    <col min="7722" max="7722" width="18.421875" style="0" bestFit="1" customWidth="1"/>
    <col min="7723" max="7723" width="15.00390625" style="0" bestFit="1" customWidth="1"/>
    <col min="7724" max="7724" width="16.28125" style="0" bestFit="1" customWidth="1"/>
    <col min="7725" max="7725" width="16.140625" style="0" bestFit="1" customWidth="1"/>
    <col min="7726" max="7726" width="9.28125" style="0" bestFit="1" customWidth="1"/>
    <col min="7727" max="7728" width="16.57421875" style="0" bestFit="1" customWidth="1"/>
    <col min="7729" max="7729" width="18.57421875" style="0" bestFit="1" customWidth="1"/>
    <col min="7730" max="7730" width="15.00390625" style="0" bestFit="1" customWidth="1"/>
    <col min="7731" max="7731" width="16.28125" style="0" bestFit="1" customWidth="1"/>
    <col min="7732" max="7732" width="16.140625" style="0" bestFit="1" customWidth="1"/>
    <col min="7733" max="7733" width="9.28125" style="0" bestFit="1" customWidth="1"/>
    <col min="7734" max="7735" width="16.57421875" style="0" bestFit="1" customWidth="1"/>
    <col min="7736" max="7736" width="21.421875" style="0" customWidth="1"/>
    <col min="7737" max="7737" width="3.28125" style="0" customWidth="1"/>
    <col min="7738" max="7738" width="25.421875" style="0" customWidth="1"/>
    <col min="7739" max="7739" width="17.140625" style="0" customWidth="1"/>
    <col min="7740" max="7742" width="15.421875" style="0" customWidth="1"/>
    <col min="7743" max="7743" width="6.00390625" style="0" customWidth="1"/>
    <col min="7744" max="7744" width="15.00390625" style="0" bestFit="1" customWidth="1"/>
    <col min="7745" max="7745" width="16.28125" style="0" bestFit="1" customWidth="1"/>
    <col min="7746" max="7746" width="12.421875" style="0" bestFit="1" customWidth="1"/>
    <col min="7747" max="7747" width="8.28125" style="0" bestFit="1" customWidth="1"/>
    <col min="7748" max="7749" width="16.421875" style="0" bestFit="1" customWidth="1"/>
    <col min="7750" max="7750" width="18.421875" style="0" bestFit="1" customWidth="1"/>
    <col min="7751" max="7751" width="15.00390625" style="0" bestFit="1" customWidth="1"/>
    <col min="7752" max="7752" width="16.28125" style="0" bestFit="1" customWidth="1"/>
    <col min="7753" max="7753" width="12.421875" style="0" bestFit="1" customWidth="1"/>
    <col min="7754" max="7754" width="8.28125" style="0" bestFit="1" customWidth="1"/>
    <col min="7755" max="7756" width="16.421875" style="0" bestFit="1" customWidth="1"/>
    <col min="7757" max="7757" width="18.421875" style="0" bestFit="1" customWidth="1"/>
    <col min="7758" max="7758" width="15.00390625" style="0" bestFit="1" customWidth="1"/>
    <col min="7759" max="7759" width="16.28125" style="0" bestFit="1" customWidth="1"/>
    <col min="7760" max="7760" width="12.57421875" style="0" bestFit="1" customWidth="1"/>
    <col min="7761" max="7761" width="9.7109375" style="0" bestFit="1" customWidth="1"/>
    <col min="7762" max="7762" width="18.421875" style="0" bestFit="1" customWidth="1"/>
    <col min="7763" max="7763" width="16.57421875" style="0" bestFit="1" customWidth="1"/>
    <col min="7764" max="7764" width="18.57421875" style="0" bestFit="1" customWidth="1"/>
    <col min="7765" max="7765" width="15.00390625" style="0" bestFit="1" customWidth="1"/>
    <col min="7766" max="7766" width="16.28125" style="0" bestFit="1" customWidth="1"/>
    <col min="7767" max="7767" width="12.57421875" style="0" bestFit="1" customWidth="1"/>
    <col min="7768" max="7768" width="9.7109375" style="0" bestFit="1" customWidth="1"/>
    <col min="7769" max="7770" width="16.57421875" style="0" bestFit="1" customWidth="1"/>
    <col min="7771" max="7794" width="16.421875" style="0" customWidth="1"/>
    <col min="7795" max="7795" width="24.140625" style="0" customWidth="1"/>
    <col min="7796" max="7819" width="16.421875" style="0" customWidth="1"/>
    <col min="7820" max="7820" width="18.421875" style="0" customWidth="1"/>
    <col min="7821" max="7821" width="17.140625" style="0" bestFit="1" customWidth="1"/>
    <col min="7822" max="7822" width="18.140625" style="0" bestFit="1" customWidth="1"/>
    <col min="7823" max="7823" width="14.28125" style="0" bestFit="1" customWidth="1"/>
    <col min="7824" max="7824" width="10.57421875" style="0" bestFit="1" customWidth="1"/>
    <col min="7825" max="7825" width="18.7109375" style="0" bestFit="1" customWidth="1"/>
    <col min="7826" max="7826" width="18.421875" style="0" bestFit="1" customWidth="1"/>
    <col min="7827" max="7827" width="20.421875" style="0" bestFit="1" customWidth="1"/>
    <col min="7828" max="7828" width="5.00390625" style="0" customWidth="1"/>
    <col min="7829" max="7829" width="25.7109375" style="0" customWidth="1"/>
    <col min="7830" max="7830" width="21.57421875" style="0" customWidth="1"/>
    <col min="7831" max="7833" width="16.421875" style="0" customWidth="1"/>
    <col min="7834" max="7834" width="6.8515625" style="0" customWidth="1"/>
    <col min="7835" max="7835" width="22.140625" style="0" customWidth="1"/>
    <col min="7836" max="7840" width="16.421875" style="0" customWidth="1"/>
    <col min="7841" max="7841" width="7.7109375" style="0" customWidth="1"/>
    <col min="7842" max="7842" width="24.421875" style="0" customWidth="1"/>
    <col min="7843" max="7843" width="23.28125" style="0" customWidth="1"/>
    <col min="7844" max="7844" width="24.421875" style="0" customWidth="1"/>
    <col min="7845" max="7845" width="21.57421875" style="0" customWidth="1"/>
    <col min="7846" max="7846" width="38.00390625" style="0" bestFit="1" customWidth="1"/>
    <col min="7847" max="7847" width="38.00390625" style="0" customWidth="1"/>
    <col min="7848" max="7848" width="20.57421875" style="0" customWidth="1"/>
    <col min="7849" max="7849" width="15.421875" style="0" customWidth="1"/>
    <col min="7850" max="7850" width="29.00390625" style="0" customWidth="1"/>
    <col min="7851" max="7851" width="9.140625" style="0" customWidth="1"/>
    <col min="7852" max="7852" width="10.28125" style="0" customWidth="1"/>
    <col min="7853" max="7853" width="10.8515625" style="0" customWidth="1"/>
    <col min="7854" max="7854" width="10.7109375" style="0" customWidth="1"/>
    <col min="7855" max="7855" width="9.7109375" style="0" customWidth="1"/>
    <col min="7856" max="7856" width="11.00390625" style="0" bestFit="1" customWidth="1"/>
    <col min="7857" max="7857" width="14.421875" style="0" customWidth="1"/>
    <col min="7858" max="7858" width="10.8515625" style="0" customWidth="1"/>
    <col min="7859" max="7859" width="12.7109375" style="0" customWidth="1"/>
    <col min="7860" max="7860" width="9.57421875" style="0" customWidth="1"/>
    <col min="7865" max="7865" width="23.00390625" style="0" bestFit="1" customWidth="1"/>
    <col min="7866" max="7866" width="25.140625" style="0" bestFit="1" customWidth="1"/>
    <col min="7867" max="7867" width="25.140625" style="0" customWidth="1"/>
    <col min="7868" max="7868" width="27.421875" style="0" customWidth="1"/>
    <col min="7869" max="7869" width="21.57421875" style="0" customWidth="1"/>
    <col min="7870" max="7870" width="31.57421875" style="0" bestFit="1" customWidth="1"/>
    <col min="7871" max="7871" width="31.57421875" style="0" customWidth="1"/>
    <col min="7872" max="7872" width="30.421875" style="0" customWidth="1"/>
    <col min="7913" max="7913" width="18.421875" style="0" customWidth="1"/>
    <col min="7914" max="7914" width="27.140625" style="0" customWidth="1"/>
    <col min="7915" max="7915" width="23.7109375" style="0" customWidth="1"/>
    <col min="7916" max="7916" width="17.00390625" style="0" customWidth="1"/>
    <col min="7917" max="7917" width="16.7109375" style="0" bestFit="1" customWidth="1"/>
    <col min="7918" max="7918" width="15.57421875" style="0" customWidth="1"/>
    <col min="7919" max="7919" width="13.8515625" style="0" customWidth="1"/>
    <col min="7920" max="7921" width="16.421875" style="0" bestFit="1" customWidth="1"/>
    <col min="7922" max="7922" width="12.28125" style="0" customWidth="1"/>
    <col min="7923" max="7923" width="15.00390625" style="0" bestFit="1" customWidth="1"/>
    <col min="7924" max="7924" width="16.28125" style="0" bestFit="1" customWidth="1"/>
    <col min="7925" max="7925" width="11.421875" style="0" bestFit="1" customWidth="1"/>
    <col min="7926" max="7926" width="8.28125" style="0" bestFit="1" customWidth="1"/>
    <col min="7927" max="7928" width="16.421875" style="0" bestFit="1" customWidth="1"/>
    <col min="7929" max="7929" width="18.421875" style="0" bestFit="1" customWidth="1"/>
    <col min="7930" max="7930" width="15.00390625" style="0" bestFit="1" customWidth="1"/>
    <col min="7931" max="7931" width="16.28125" style="0" bestFit="1" customWidth="1"/>
    <col min="7932" max="7932" width="16.140625" style="0" bestFit="1" customWidth="1"/>
    <col min="7933" max="7933" width="9.28125" style="0" bestFit="1" customWidth="1"/>
    <col min="7934" max="7935" width="16.57421875" style="0" bestFit="1" customWidth="1"/>
    <col min="7936" max="7936" width="18.57421875" style="0" bestFit="1" customWidth="1"/>
    <col min="7937" max="7937" width="15.00390625" style="0" bestFit="1" customWidth="1"/>
    <col min="7938" max="7938" width="16.28125" style="0" bestFit="1" customWidth="1"/>
    <col min="7939" max="7939" width="16.00390625" style="0" bestFit="1" customWidth="1"/>
    <col min="7940" max="7940" width="8.28125" style="0" bestFit="1" customWidth="1"/>
    <col min="7941" max="7942" width="16.421875" style="0" bestFit="1" customWidth="1"/>
    <col min="7943" max="7943" width="18.421875" style="0" bestFit="1" customWidth="1"/>
    <col min="7944" max="7944" width="15.00390625" style="0" bestFit="1" customWidth="1"/>
    <col min="7945" max="7945" width="16.28125" style="0" bestFit="1" customWidth="1"/>
    <col min="7946" max="7946" width="16.00390625" style="0" bestFit="1" customWidth="1"/>
    <col min="7947" max="7947" width="8.28125" style="0" bestFit="1" customWidth="1"/>
    <col min="7948" max="7949" width="16.421875" style="0" bestFit="1" customWidth="1"/>
    <col min="7950" max="7950" width="18.421875" style="0" bestFit="1" customWidth="1"/>
    <col min="7951" max="7951" width="15.00390625" style="0" bestFit="1" customWidth="1"/>
    <col min="7952" max="7952" width="17.8515625" style="0" bestFit="1" customWidth="1"/>
    <col min="7953" max="7953" width="16.00390625" style="0" bestFit="1" customWidth="1"/>
    <col min="7954" max="7954" width="8.28125" style="0" bestFit="1" customWidth="1"/>
    <col min="7955" max="7956" width="16.421875" style="0" bestFit="1" customWidth="1"/>
    <col min="7957" max="7957" width="18.421875" style="0" bestFit="1" customWidth="1"/>
    <col min="7958" max="7958" width="15.00390625" style="0" bestFit="1" customWidth="1"/>
    <col min="7959" max="7959" width="16.28125" style="0" bestFit="1" customWidth="1"/>
    <col min="7960" max="7960" width="16.00390625" style="0" bestFit="1" customWidth="1"/>
    <col min="7961" max="7961" width="8.28125" style="0" bestFit="1" customWidth="1"/>
    <col min="7962" max="7963" width="16.421875" style="0" bestFit="1" customWidth="1"/>
    <col min="7964" max="7964" width="18.421875" style="0" bestFit="1" customWidth="1"/>
    <col min="7965" max="7965" width="15.00390625" style="0" bestFit="1" customWidth="1"/>
    <col min="7966" max="7966" width="16.28125" style="0" bestFit="1" customWidth="1"/>
    <col min="7967" max="7967" width="16.00390625" style="0" bestFit="1" customWidth="1"/>
    <col min="7968" max="7968" width="8.28125" style="0" bestFit="1" customWidth="1"/>
    <col min="7969" max="7970" width="16.421875" style="0" bestFit="1" customWidth="1"/>
    <col min="7971" max="7971" width="18.421875" style="0" bestFit="1" customWidth="1"/>
    <col min="7972" max="7972" width="15.00390625" style="0" bestFit="1" customWidth="1"/>
    <col min="7973" max="7973" width="16.28125" style="0" bestFit="1" customWidth="1"/>
    <col min="7974" max="7974" width="16.00390625" style="0" bestFit="1" customWidth="1"/>
    <col min="7975" max="7975" width="8.28125" style="0" bestFit="1" customWidth="1"/>
    <col min="7976" max="7977" width="16.421875" style="0" bestFit="1" customWidth="1"/>
    <col min="7978" max="7978" width="18.421875" style="0" bestFit="1" customWidth="1"/>
    <col min="7979" max="7979" width="15.00390625" style="0" bestFit="1" customWidth="1"/>
    <col min="7980" max="7980" width="16.28125" style="0" bestFit="1" customWidth="1"/>
    <col min="7981" max="7981" width="16.140625" style="0" bestFit="1" customWidth="1"/>
    <col min="7982" max="7982" width="9.28125" style="0" bestFit="1" customWidth="1"/>
    <col min="7983" max="7984" width="16.57421875" style="0" bestFit="1" customWidth="1"/>
    <col min="7985" max="7985" width="18.57421875" style="0" bestFit="1" customWidth="1"/>
    <col min="7986" max="7986" width="15.00390625" style="0" bestFit="1" customWidth="1"/>
    <col min="7987" max="7987" width="16.28125" style="0" bestFit="1" customWidth="1"/>
    <col min="7988" max="7988" width="16.140625" style="0" bestFit="1" customWidth="1"/>
    <col min="7989" max="7989" width="9.28125" style="0" bestFit="1" customWidth="1"/>
    <col min="7990" max="7991" width="16.57421875" style="0" bestFit="1" customWidth="1"/>
    <col min="7992" max="7992" width="21.421875" style="0" customWidth="1"/>
    <col min="7993" max="7993" width="3.28125" style="0" customWidth="1"/>
    <col min="7994" max="7994" width="25.421875" style="0" customWidth="1"/>
    <col min="7995" max="7995" width="17.140625" style="0" customWidth="1"/>
    <col min="7996" max="7998" width="15.421875" style="0" customWidth="1"/>
    <col min="7999" max="7999" width="6.00390625" style="0" customWidth="1"/>
    <col min="8000" max="8000" width="15.00390625" style="0" bestFit="1" customWidth="1"/>
    <col min="8001" max="8001" width="16.28125" style="0" bestFit="1" customWidth="1"/>
    <col min="8002" max="8002" width="12.421875" style="0" bestFit="1" customWidth="1"/>
    <col min="8003" max="8003" width="8.28125" style="0" bestFit="1" customWidth="1"/>
    <col min="8004" max="8005" width="16.421875" style="0" bestFit="1" customWidth="1"/>
    <col min="8006" max="8006" width="18.421875" style="0" bestFit="1" customWidth="1"/>
    <col min="8007" max="8007" width="15.00390625" style="0" bestFit="1" customWidth="1"/>
    <col min="8008" max="8008" width="16.28125" style="0" bestFit="1" customWidth="1"/>
    <col min="8009" max="8009" width="12.421875" style="0" bestFit="1" customWidth="1"/>
    <col min="8010" max="8010" width="8.28125" style="0" bestFit="1" customWidth="1"/>
    <col min="8011" max="8012" width="16.421875" style="0" bestFit="1" customWidth="1"/>
    <col min="8013" max="8013" width="18.421875" style="0" bestFit="1" customWidth="1"/>
    <col min="8014" max="8014" width="15.00390625" style="0" bestFit="1" customWidth="1"/>
    <col min="8015" max="8015" width="16.28125" style="0" bestFit="1" customWidth="1"/>
    <col min="8016" max="8016" width="12.57421875" style="0" bestFit="1" customWidth="1"/>
    <col min="8017" max="8017" width="9.7109375" style="0" bestFit="1" customWidth="1"/>
    <col min="8018" max="8018" width="18.421875" style="0" bestFit="1" customWidth="1"/>
    <col min="8019" max="8019" width="16.57421875" style="0" bestFit="1" customWidth="1"/>
    <col min="8020" max="8020" width="18.57421875" style="0" bestFit="1" customWidth="1"/>
    <col min="8021" max="8021" width="15.00390625" style="0" bestFit="1" customWidth="1"/>
    <col min="8022" max="8022" width="16.28125" style="0" bestFit="1" customWidth="1"/>
    <col min="8023" max="8023" width="12.57421875" style="0" bestFit="1" customWidth="1"/>
    <col min="8024" max="8024" width="9.7109375" style="0" bestFit="1" customWidth="1"/>
    <col min="8025" max="8026" width="16.57421875" style="0" bestFit="1" customWidth="1"/>
    <col min="8027" max="8050" width="16.421875" style="0" customWidth="1"/>
    <col min="8051" max="8051" width="24.140625" style="0" customWidth="1"/>
    <col min="8052" max="8075" width="16.421875" style="0" customWidth="1"/>
    <col min="8076" max="8076" width="18.421875" style="0" customWidth="1"/>
    <col min="8077" max="8077" width="17.140625" style="0" bestFit="1" customWidth="1"/>
    <col min="8078" max="8078" width="18.140625" style="0" bestFit="1" customWidth="1"/>
    <col min="8079" max="8079" width="14.28125" style="0" bestFit="1" customWidth="1"/>
    <col min="8080" max="8080" width="10.57421875" style="0" bestFit="1" customWidth="1"/>
    <col min="8081" max="8081" width="18.7109375" style="0" bestFit="1" customWidth="1"/>
    <col min="8082" max="8082" width="18.421875" style="0" bestFit="1" customWidth="1"/>
    <col min="8083" max="8083" width="20.421875" style="0" bestFit="1" customWidth="1"/>
    <col min="8084" max="8084" width="5.00390625" style="0" customWidth="1"/>
    <col min="8085" max="8085" width="25.7109375" style="0" customWidth="1"/>
    <col min="8086" max="8086" width="21.57421875" style="0" customWidth="1"/>
    <col min="8087" max="8089" width="16.421875" style="0" customWidth="1"/>
    <col min="8090" max="8090" width="6.8515625" style="0" customWidth="1"/>
    <col min="8091" max="8091" width="22.140625" style="0" customWidth="1"/>
    <col min="8092" max="8096" width="16.421875" style="0" customWidth="1"/>
    <col min="8097" max="8097" width="7.7109375" style="0" customWidth="1"/>
    <col min="8098" max="8098" width="24.421875" style="0" customWidth="1"/>
    <col min="8099" max="8099" width="23.28125" style="0" customWidth="1"/>
    <col min="8100" max="8100" width="24.421875" style="0" customWidth="1"/>
    <col min="8101" max="8101" width="21.57421875" style="0" customWidth="1"/>
    <col min="8102" max="8102" width="38.00390625" style="0" bestFit="1" customWidth="1"/>
    <col min="8103" max="8103" width="38.00390625" style="0" customWidth="1"/>
    <col min="8104" max="8104" width="20.57421875" style="0" customWidth="1"/>
    <col min="8105" max="8105" width="15.421875" style="0" customWidth="1"/>
    <col min="8106" max="8106" width="29.00390625" style="0" customWidth="1"/>
    <col min="8107" max="8107" width="9.140625" style="0" customWidth="1"/>
    <col min="8108" max="8108" width="10.28125" style="0" customWidth="1"/>
    <col min="8109" max="8109" width="10.8515625" style="0" customWidth="1"/>
    <col min="8110" max="8110" width="10.7109375" style="0" customWidth="1"/>
    <col min="8111" max="8111" width="9.7109375" style="0" customWidth="1"/>
    <col min="8112" max="8112" width="11.00390625" style="0" bestFit="1" customWidth="1"/>
    <col min="8113" max="8113" width="14.421875" style="0" customWidth="1"/>
    <col min="8114" max="8114" width="10.8515625" style="0" customWidth="1"/>
    <col min="8115" max="8115" width="12.7109375" style="0" customWidth="1"/>
    <col min="8116" max="8116" width="9.57421875" style="0" customWidth="1"/>
    <col min="8121" max="8121" width="23.00390625" style="0" bestFit="1" customWidth="1"/>
    <col min="8122" max="8122" width="25.140625" style="0" bestFit="1" customWidth="1"/>
    <col min="8123" max="8123" width="25.140625" style="0" customWidth="1"/>
    <col min="8124" max="8124" width="27.421875" style="0" customWidth="1"/>
    <col min="8125" max="8125" width="21.57421875" style="0" customWidth="1"/>
    <col min="8126" max="8126" width="31.57421875" style="0" bestFit="1" customWidth="1"/>
    <col min="8127" max="8127" width="31.57421875" style="0" customWidth="1"/>
    <col min="8128" max="8128" width="30.421875" style="0" customWidth="1"/>
    <col min="8169" max="8169" width="18.421875" style="0" customWidth="1"/>
    <col min="8170" max="8170" width="27.140625" style="0" customWidth="1"/>
    <col min="8171" max="8171" width="23.7109375" style="0" customWidth="1"/>
    <col min="8172" max="8172" width="17.00390625" style="0" customWidth="1"/>
    <col min="8173" max="8173" width="16.7109375" style="0" bestFit="1" customWidth="1"/>
    <col min="8174" max="8174" width="15.57421875" style="0" customWidth="1"/>
    <col min="8175" max="8175" width="13.8515625" style="0" customWidth="1"/>
    <col min="8176" max="8177" width="16.421875" style="0" bestFit="1" customWidth="1"/>
    <col min="8178" max="8178" width="12.28125" style="0" customWidth="1"/>
    <col min="8179" max="8179" width="15.00390625" style="0" bestFit="1" customWidth="1"/>
    <col min="8180" max="8180" width="16.28125" style="0" bestFit="1" customWidth="1"/>
    <col min="8181" max="8181" width="11.421875" style="0" bestFit="1" customWidth="1"/>
    <col min="8182" max="8182" width="8.28125" style="0" bestFit="1" customWidth="1"/>
    <col min="8183" max="8184" width="16.421875" style="0" bestFit="1" customWidth="1"/>
    <col min="8185" max="8185" width="18.421875" style="0" bestFit="1" customWidth="1"/>
    <col min="8186" max="8186" width="15.00390625" style="0" bestFit="1" customWidth="1"/>
    <col min="8187" max="8187" width="16.28125" style="0" bestFit="1" customWidth="1"/>
    <col min="8188" max="8188" width="16.140625" style="0" bestFit="1" customWidth="1"/>
    <col min="8189" max="8189" width="9.28125" style="0" bestFit="1" customWidth="1"/>
    <col min="8190" max="8191" width="16.57421875" style="0" bestFit="1" customWidth="1"/>
    <col min="8192" max="8192" width="18.57421875" style="0" bestFit="1" customWidth="1"/>
    <col min="8193" max="8193" width="15.00390625" style="0" bestFit="1" customWidth="1"/>
    <col min="8194" max="8194" width="16.28125" style="0" bestFit="1" customWidth="1"/>
    <col min="8195" max="8195" width="16.00390625" style="0" bestFit="1" customWidth="1"/>
    <col min="8196" max="8196" width="8.28125" style="0" bestFit="1" customWidth="1"/>
    <col min="8197" max="8198" width="16.421875" style="0" bestFit="1" customWidth="1"/>
    <col min="8199" max="8199" width="18.421875" style="0" bestFit="1" customWidth="1"/>
    <col min="8200" max="8200" width="15.00390625" style="0" bestFit="1" customWidth="1"/>
    <col min="8201" max="8201" width="16.28125" style="0" bestFit="1" customWidth="1"/>
    <col min="8202" max="8202" width="16.00390625" style="0" bestFit="1" customWidth="1"/>
    <col min="8203" max="8203" width="8.28125" style="0" bestFit="1" customWidth="1"/>
    <col min="8204" max="8205" width="16.421875" style="0" bestFit="1" customWidth="1"/>
    <col min="8206" max="8206" width="18.421875" style="0" bestFit="1" customWidth="1"/>
    <col min="8207" max="8207" width="15.00390625" style="0" bestFit="1" customWidth="1"/>
    <col min="8208" max="8208" width="17.8515625" style="0" bestFit="1" customWidth="1"/>
    <col min="8209" max="8209" width="16.00390625" style="0" bestFit="1" customWidth="1"/>
    <col min="8210" max="8210" width="8.28125" style="0" bestFit="1" customWidth="1"/>
    <col min="8211" max="8212" width="16.421875" style="0" bestFit="1" customWidth="1"/>
    <col min="8213" max="8213" width="18.421875" style="0" bestFit="1" customWidth="1"/>
    <col min="8214" max="8214" width="15.00390625" style="0" bestFit="1" customWidth="1"/>
    <col min="8215" max="8215" width="16.28125" style="0" bestFit="1" customWidth="1"/>
    <col min="8216" max="8216" width="16.00390625" style="0" bestFit="1" customWidth="1"/>
    <col min="8217" max="8217" width="8.28125" style="0" bestFit="1" customWidth="1"/>
    <col min="8218" max="8219" width="16.421875" style="0" bestFit="1" customWidth="1"/>
    <col min="8220" max="8220" width="18.421875" style="0" bestFit="1" customWidth="1"/>
    <col min="8221" max="8221" width="15.00390625" style="0" bestFit="1" customWidth="1"/>
    <col min="8222" max="8222" width="16.28125" style="0" bestFit="1" customWidth="1"/>
    <col min="8223" max="8223" width="16.00390625" style="0" bestFit="1" customWidth="1"/>
    <col min="8224" max="8224" width="8.28125" style="0" bestFit="1" customWidth="1"/>
    <col min="8225" max="8226" width="16.421875" style="0" bestFit="1" customWidth="1"/>
    <col min="8227" max="8227" width="18.421875" style="0" bestFit="1" customWidth="1"/>
    <col min="8228" max="8228" width="15.00390625" style="0" bestFit="1" customWidth="1"/>
    <col min="8229" max="8229" width="16.28125" style="0" bestFit="1" customWidth="1"/>
    <col min="8230" max="8230" width="16.00390625" style="0" bestFit="1" customWidth="1"/>
    <col min="8231" max="8231" width="8.28125" style="0" bestFit="1" customWidth="1"/>
    <col min="8232" max="8233" width="16.421875" style="0" bestFit="1" customWidth="1"/>
    <col min="8234" max="8234" width="18.421875" style="0" bestFit="1" customWidth="1"/>
    <col min="8235" max="8235" width="15.00390625" style="0" bestFit="1" customWidth="1"/>
    <col min="8236" max="8236" width="16.28125" style="0" bestFit="1" customWidth="1"/>
    <col min="8237" max="8237" width="16.140625" style="0" bestFit="1" customWidth="1"/>
    <col min="8238" max="8238" width="9.28125" style="0" bestFit="1" customWidth="1"/>
    <col min="8239" max="8240" width="16.57421875" style="0" bestFit="1" customWidth="1"/>
    <col min="8241" max="8241" width="18.57421875" style="0" bestFit="1" customWidth="1"/>
    <col min="8242" max="8242" width="15.00390625" style="0" bestFit="1" customWidth="1"/>
    <col min="8243" max="8243" width="16.28125" style="0" bestFit="1" customWidth="1"/>
    <col min="8244" max="8244" width="16.140625" style="0" bestFit="1" customWidth="1"/>
    <col min="8245" max="8245" width="9.28125" style="0" bestFit="1" customWidth="1"/>
    <col min="8246" max="8247" width="16.57421875" style="0" bestFit="1" customWidth="1"/>
    <col min="8248" max="8248" width="21.421875" style="0" customWidth="1"/>
    <col min="8249" max="8249" width="3.28125" style="0" customWidth="1"/>
    <col min="8250" max="8250" width="25.421875" style="0" customWidth="1"/>
    <col min="8251" max="8251" width="17.140625" style="0" customWidth="1"/>
    <col min="8252" max="8254" width="15.421875" style="0" customWidth="1"/>
    <col min="8255" max="8255" width="6.00390625" style="0" customWidth="1"/>
    <col min="8256" max="8256" width="15.00390625" style="0" bestFit="1" customWidth="1"/>
    <col min="8257" max="8257" width="16.28125" style="0" bestFit="1" customWidth="1"/>
    <col min="8258" max="8258" width="12.421875" style="0" bestFit="1" customWidth="1"/>
    <col min="8259" max="8259" width="8.28125" style="0" bestFit="1" customWidth="1"/>
    <col min="8260" max="8261" width="16.421875" style="0" bestFit="1" customWidth="1"/>
    <col min="8262" max="8262" width="18.421875" style="0" bestFit="1" customWidth="1"/>
    <col min="8263" max="8263" width="15.00390625" style="0" bestFit="1" customWidth="1"/>
    <col min="8264" max="8264" width="16.28125" style="0" bestFit="1" customWidth="1"/>
    <col min="8265" max="8265" width="12.421875" style="0" bestFit="1" customWidth="1"/>
    <col min="8266" max="8266" width="8.28125" style="0" bestFit="1" customWidth="1"/>
    <col min="8267" max="8268" width="16.421875" style="0" bestFit="1" customWidth="1"/>
    <col min="8269" max="8269" width="18.421875" style="0" bestFit="1" customWidth="1"/>
    <col min="8270" max="8270" width="15.00390625" style="0" bestFit="1" customWidth="1"/>
    <col min="8271" max="8271" width="16.28125" style="0" bestFit="1" customWidth="1"/>
    <col min="8272" max="8272" width="12.57421875" style="0" bestFit="1" customWidth="1"/>
    <col min="8273" max="8273" width="9.7109375" style="0" bestFit="1" customWidth="1"/>
    <col min="8274" max="8274" width="18.421875" style="0" bestFit="1" customWidth="1"/>
    <col min="8275" max="8275" width="16.57421875" style="0" bestFit="1" customWidth="1"/>
    <col min="8276" max="8276" width="18.57421875" style="0" bestFit="1" customWidth="1"/>
    <col min="8277" max="8277" width="15.00390625" style="0" bestFit="1" customWidth="1"/>
    <col min="8278" max="8278" width="16.28125" style="0" bestFit="1" customWidth="1"/>
    <col min="8279" max="8279" width="12.57421875" style="0" bestFit="1" customWidth="1"/>
    <col min="8280" max="8280" width="9.7109375" style="0" bestFit="1" customWidth="1"/>
    <col min="8281" max="8282" width="16.57421875" style="0" bestFit="1" customWidth="1"/>
    <col min="8283" max="8306" width="16.421875" style="0" customWidth="1"/>
    <col min="8307" max="8307" width="24.140625" style="0" customWidth="1"/>
    <col min="8308" max="8331" width="16.421875" style="0" customWidth="1"/>
    <col min="8332" max="8332" width="18.421875" style="0" customWidth="1"/>
    <col min="8333" max="8333" width="17.140625" style="0" bestFit="1" customWidth="1"/>
    <col min="8334" max="8334" width="18.140625" style="0" bestFit="1" customWidth="1"/>
    <col min="8335" max="8335" width="14.28125" style="0" bestFit="1" customWidth="1"/>
    <col min="8336" max="8336" width="10.57421875" style="0" bestFit="1" customWidth="1"/>
    <col min="8337" max="8337" width="18.7109375" style="0" bestFit="1" customWidth="1"/>
    <col min="8338" max="8338" width="18.421875" style="0" bestFit="1" customWidth="1"/>
    <col min="8339" max="8339" width="20.421875" style="0" bestFit="1" customWidth="1"/>
    <col min="8340" max="8340" width="5.00390625" style="0" customWidth="1"/>
    <col min="8341" max="8341" width="25.7109375" style="0" customWidth="1"/>
    <col min="8342" max="8342" width="21.57421875" style="0" customWidth="1"/>
    <col min="8343" max="8345" width="16.421875" style="0" customWidth="1"/>
    <col min="8346" max="8346" width="6.8515625" style="0" customWidth="1"/>
    <col min="8347" max="8347" width="22.140625" style="0" customWidth="1"/>
    <col min="8348" max="8352" width="16.421875" style="0" customWidth="1"/>
    <col min="8353" max="8353" width="7.7109375" style="0" customWidth="1"/>
    <col min="8354" max="8354" width="24.421875" style="0" customWidth="1"/>
    <col min="8355" max="8355" width="23.28125" style="0" customWidth="1"/>
    <col min="8356" max="8356" width="24.421875" style="0" customWidth="1"/>
    <col min="8357" max="8357" width="21.57421875" style="0" customWidth="1"/>
    <col min="8358" max="8358" width="38.00390625" style="0" bestFit="1" customWidth="1"/>
    <col min="8359" max="8359" width="38.00390625" style="0" customWidth="1"/>
    <col min="8360" max="8360" width="20.57421875" style="0" customWidth="1"/>
    <col min="8361" max="8361" width="15.421875" style="0" customWidth="1"/>
    <col min="8362" max="8362" width="29.00390625" style="0" customWidth="1"/>
    <col min="8363" max="8363" width="9.140625" style="0" customWidth="1"/>
    <col min="8364" max="8364" width="10.28125" style="0" customWidth="1"/>
    <col min="8365" max="8365" width="10.8515625" style="0" customWidth="1"/>
    <col min="8366" max="8366" width="10.7109375" style="0" customWidth="1"/>
    <col min="8367" max="8367" width="9.7109375" style="0" customWidth="1"/>
    <col min="8368" max="8368" width="11.00390625" style="0" bestFit="1" customWidth="1"/>
    <col min="8369" max="8369" width="14.421875" style="0" customWidth="1"/>
    <col min="8370" max="8370" width="10.8515625" style="0" customWidth="1"/>
    <col min="8371" max="8371" width="12.7109375" style="0" customWidth="1"/>
    <col min="8372" max="8372" width="9.57421875" style="0" customWidth="1"/>
    <col min="8377" max="8377" width="23.00390625" style="0" bestFit="1" customWidth="1"/>
    <col min="8378" max="8378" width="25.140625" style="0" bestFit="1" customWidth="1"/>
    <col min="8379" max="8379" width="25.140625" style="0" customWidth="1"/>
    <col min="8380" max="8380" width="27.421875" style="0" customWidth="1"/>
    <col min="8381" max="8381" width="21.57421875" style="0" customWidth="1"/>
    <col min="8382" max="8382" width="31.57421875" style="0" bestFit="1" customWidth="1"/>
    <col min="8383" max="8383" width="31.57421875" style="0" customWidth="1"/>
    <col min="8384" max="8384" width="30.421875" style="0" customWidth="1"/>
    <col min="8425" max="8425" width="18.421875" style="0" customWidth="1"/>
    <col min="8426" max="8426" width="27.140625" style="0" customWidth="1"/>
    <col min="8427" max="8427" width="23.7109375" style="0" customWidth="1"/>
    <col min="8428" max="8428" width="17.00390625" style="0" customWidth="1"/>
    <col min="8429" max="8429" width="16.7109375" style="0" bestFit="1" customWidth="1"/>
    <col min="8430" max="8430" width="15.57421875" style="0" customWidth="1"/>
    <col min="8431" max="8431" width="13.8515625" style="0" customWidth="1"/>
    <col min="8432" max="8433" width="16.421875" style="0" bestFit="1" customWidth="1"/>
    <col min="8434" max="8434" width="12.28125" style="0" customWidth="1"/>
    <col min="8435" max="8435" width="15.00390625" style="0" bestFit="1" customWidth="1"/>
    <col min="8436" max="8436" width="16.28125" style="0" bestFit="1" customWidth="1"/>
    <col min="8437" max="8437" width="11.421875" style="0" bestFit="1" customWidth="1"/>
    <col min="8438" max="8438" width="8.28125" style="0" bestFit="1" customWidth="1"/>
    <col min="8439" max="8440" width="16.421875" style="0" bestFit="1" customWidth="1"/>
    <col min="8441" max="8441" width="18.421875" style="0" bestFit="1" customWidth="1"/>
    <col min="8442" max="8442" width="15.00390625" style="0" bestFit="1" customWidth="1"/>
    <col min="8443" max="8443" width="16.28125" style="0" bestFit="1" customWidth="1"/>
    <col min="8444" max="8444" width="16.140625" style="0" bestFit="1" customWidth="1"/>
    <col min="8445" max="8445" width="9.28125" style="0" bestFit="1" customWidth="1"/>
    <col min="8446" max="8447" width="16.57421875" style="0" bestFit="1" customWidth="1"/>
    <col min="8448" max="8448" width="18.57421875" style="0" bestFit="1" customWidth="1"/>
    <col min="8449" max="8449" width="15.00390625" style="0" bestFit="1" customWidth="1"/>
    <col min="8450" max="8450" width="16.28125" style="0" bestFit="1" customWidth="1"/>
    <col min="8451" max="8451" width="16.00390625" style="0" bestFit="1" customWidth="1"/>
    <col min="8452" max="8452" width="8.28125" style="0" bestFit="1" customWidth="1"/>
    <col min="8453" max="8454" width="16.421875" style="0" bestFit="1" customWidth="1"/>
    <col min="8455" max="8455" width="18.421875" style="0" bestFit="1" customWidth="1"/>
    <col min="8456" max="8456" width="15.00390625" style="0" bestFit="1" customWidth="1"/>
    <col min="8457" max="8457" width="16.28125" style="0" bestFit="1" customWidth="1"/>
    <col min="8458" max="8458" width="16.00390625" style="0" bestFit="1" customWidth="1"/>
    <col min="8459" max="8459" width="8.28125" style="0" bestFit="1" customWidth="1"/>
    <col min="8460" max="8461" width="16.421875" style="0" bestFit="1" customWidth="1"/>
    <col min="8462" max="8462" width="18.421875" style="0" bestFit="1" customWidth="1"/>
    <col min="8463" max="8463" width="15.00390625" style="0" bestFit="1" customWidth="1"/>
    <col min="8464" max="8464" width="17.8515625" style="0" bestFit="1" customWidth="1"/>
    <col min="8465" max="8465" width="16.00390625" style="0" bestFit="1" customWidth="1"/>
    <col min="8466" max="8466" width="8.28125" style="0" bestFit="1" customWidth="1"/>
    <col min="8467" max="8468" width="16.421875" style="0" bestFit="1" customWidth="1"/>
    <col min="8469" max="8469" width="18.421875" style="0" bestFit="1" customWidth="1"/>
    <col min="8470" max="8470" width="15.00390625" style="0" bestFit="1" customWidth="1"/>
    <col min="8471" max="8471" width="16.28125" style="0" bestFit="1" customWidth="1"/>
    <col min="8472" max="8472" width="16.00390625" style="0" bestFit="1" customWidth="1"/>
    <col min="8473" max="8473" width="8.28125" style="0" bestFit="1" customWidth="1"/>
    <col min="8474" max="8475" width="16.421875" style="0" bestFit="1" customWidth="1"/>
    <col min="8476" max="8476" width="18.421875" style="0" bestFit="1" customWidth="1"/>
    <col min="8477" max="8477" width="15.00390625" style="0" bestFit="1" customWidth="1"/>
    <col min="8478" max="8478" width="16.28125" style="0" bestFit="1" customWidth="1"/>
    <col min="8479" max="8479" width="16.00390625" style="0" bestFit="1" customWidth="1"/>
    <col min="8480" max="8480" width="8.28125" style="0" bestFit="1" customWidth="1"/>
    <col min="8481" max="8482" width="16.421875" style="0" bestFit="1" customWidth="1"/>
    <col min="8483" max="8483" width="18.421875" style="0" bestFit="1" customWidth="1"/>
    <col min="8484" max="8484" width="15.00390625" style="0" bestFit="1" customWidth="1"/>
    <col min="8485" max="8485" width="16.28125" style="0" bestFit="1" customWidth="1"/>
    <col min="8486" max="8486" width="16.00390625" style="0" bestFit="1" customWidth="1"/>
    <col min="8487" max="8487" width="8.28125" style="0" bestFit="1" customWidth="1"/>
    <col min="8488" max="8489" width="16.421875" style="0" bestFit="1" customWidth="1"/>
    <col min="8490" max="8490" width="18.421875" style="0" bestFit="1" customWidth="1"/>
    <col min="8491" max="8491" width="15.00390625" style="0" bestFit="1" customWidth="1"/>
    <col min="8492" max="8492" width="16.28125" style="0" bestFit="1" customWidth="1"/>
    <col min="8493" max="8493" width="16.140625" style="0" bestFit="1" customWidth="1"/>
    <col min="8494" max="8494" width="9.28125" style="0" bestFit="1" customWidth="1"/>
    <col min="8495" max="8496" width="16.57421875" style="0" bestFit="1" customWidth="1"/>
    <col min="8497" max="8497" width="18.57421875" style="0" bestFit="1" customWidth="1"/>
    <col min="8498" max="8498" width="15.00390625" style="0" bestFit="1" customWidth="1"/>
    <col min="8499" max="8499" width="16.28125" style="0" bestFit="1" customWidth="1"/>
    <col min="8500" max="8500" width="16.140625" style="0" bestFit="1" customWidth="1"/>
    <col min="8501" max="8501" width="9.28125" style="0" bestFit="1" customWidth="1"/>
    <col min="8502" max="8503" width="16.57421875" style="0" bestFit="1" customWidth="1"/>
    <col min="8504" max="8504" width="21.421875" style="0" customWidth="1"/>
    <col min="8505" max="8505" width="3.28125" style="0" customWidth="1"/>
    <col min="8506" max="8506" width="25.421875" style="0" customWidth="1"/>
    <col min="8507" max="8507" width="17.140625" style="0" customWidth="1"/>
    <col min="8508" max="8510" width="15.421875" style="0" customWidth="1"/>
    <col min="8511" max="8511" width="6.00390625" style="0" customWidth="1"/>
    <col min="8512" max="8512" width="15.00390625" style="0" bestFit="1" customWidth="1"/>
    <col min="8513" max="8513" width="16.28125" style="0" bestFit="1" customWidth="1"/>
    <col min="8514" max="8514" width="12.421875" style="0" bestFit="1" customWidth="1"/>
    <col min="8515" max="8515" width="8.28125" style="0" bestFit="1" customWidth="1"/>
    <col min="8516" max="8517" width="16.421875" style="0" bestFit="1" customWidth="1"/>
    <col min="8518" max="8518" width="18.421875" style="0" bestFit="1" customWidth="1"/>
    <col min="8519" max="8519" width="15.00390625" style="0" bestFit="1" customWidth="1"/>
    <col min="8520" max="8520" width="16.28125" style="0" bestFit="1" customWidth="1"/>
    <col min="8521" max="8521" width="12.421875" style="0" bestFit="1" customWidth="1"/>
    <col min="8522" max="8522" width="8.28125" style="0" bestFit="1" customWidth="1"/>
    <col min="8523" max="8524" width="16.421875" style="0" bestFit="1" customWidth="1"/>
    <col min="8525" max="8525" width="18.421875" style="0" bestFit="1" customWidth="1"/>
    <col min="8526" max="8526" width="15.00390625" style="0" bestFit="1" customWidth="1"/>
    <col min="8527" max="8527" width="16.28125" style="0" bestFit="1" customWidth="1"/>
    <col min="8528" max="8528" width="12.57421875" style="0" bestFit="1" customWidth="1"/>
    <col min="8529" max="8529" width="9.7109375" style="0" bestFit="1" customWidth="1"/>
    <col min="8530" max="8530" width="18.421875" style="0" bestFit="1" customWidth="1"/>
    <col min="8531" max="8531" width="16.57421875" style="0" bestFit="1" customWidth="1"/>
    <col min="8532" max="8532" width="18.57421875" style="0" bestFit="1" customWidth="1"/>
    <col min="8533" max="8533" width="15.00390625" style="0" bestFit="1" customWidth="1"/>
    <col min="8534" max="8534" width="16.28125" style="0" bestFit="1" customWidth="1"/>
    <col min="8535" max="8535" width="12.57421875" style="0" bestFit="1" customWidth="1"/>
    <col min="8536" max="8536" width="9.7109375" style="0" bestFit="1" customWidth="1"/>
    <col min="8537" max="8538" width="16.57421875" style="0" bestFit="1" customWidth="1"/>
    <col min="8539" max="8562" width="16.421875" style="0" customWidth="1"/>
    <col min="8563" max="8563" width="24.140625" style="0" customWidth="1"/>
    <col min="8564" max="8587" width="16.421875" style="0" customWidth="1"/>
    <col min="8588" max="8588" width="18.421875" style="0" customWidth="1"/>
    <col min="8589" max="8589" width="17.140625" style="0" bestFit="1" customWidth="1"/>
    <col min="8590" max="8590" width="18.140625" style="0" bestFit="1" customWidth="1"/>
    <col min="8591" max="8591" width="14.28125" style="0" bestFit="1" customWidth="1"/>
    <col min="8592" max="8592" width="10.57421875" style="0" bestFit="1" customWidth="1"/>
    <col min="8593" max="8593" width="18.7109375" style="0" bestFit="1" customWidth="1"/>
    <col min="8594" max="8594" width="18.421875" style="0" bestFit="1" customWidth="1"/>
    <col min="8595" max="8595" width="20.421875" style="0" bestFit="1" customWidth="1"/>
    <col min="8596" max="8596" width="5.00390625" style="0" customWidth="1"/>
    <col min="8597" max="8597" width="25.7109375" style="0" customWidth="1"/>
    <col min="8598" max="8598" width="21.57421875" style="0" customWidth="1"/>
    <col min="8599" max="8601" width="16.421875" style="0" customWidth="1"/>
    <col min="8602" max="8602" width="6.8515625" style="0" customWidth="1"/>
    <col min="8603" max="8603" width="22.140625" style="0" customWidth="1"/>
    <col min="8604" max="8608" width="16.421875" style="0" customWidth="1"/>
    <col min="8609" max="8609" width="7.7109375" style="0" customWidth="1"/>
    <col min="8610" max="8610" width="24.421875" style="0" customWidth="1"/>
    <col min="8611" max="8611" width="23.28125" style="0" customWidth="1"/>
    <col min="8612" max="8612" width="24.421875" style="0" customWidth="1"/>
    <col min="8613" max="8613" width="21.57421875" style="0" customWidth="1"/>
    <col min="8614" max="8614" width="38.00390625" style="0" bestFit="1" customWidth="1"/>
    <col min="8615" max="8615" width="38.00390625" style="0" customWidth="1"/>
    <col min="8616" max="8616" width="20.57421875" style="0" customWidth="1"/>
    <col min="8617" max="8617" width="15.421875" style="0" customWidth="1"/>
    <col min="8618" max="8618" width="29.00390625" style="0" customWidth="1"/>
    <col min="8619" max="8619" width="9.140625" style="0" customWidth="1"/>
    <col min="8620" max="8620" width="10.28125" style="0" customWidth="1"/>
    <col min="8621" max="8621" width="10.8515625" style="0" customWidth="1"/>
    <col min="8622" max="8622" width="10.7109375" style="0" customWidth="1"/>
    <col min="8623" max="8623" width="9.7109375" style="0" customWidth="1"/>
    <col min="8624" max="8624" width="11.00390625" style="0" bestFit="1" customWidth="1"/>
    <col min="8625" max="8625" width="14.421875" style="0" customWidth="1"/>
    <col min="8626" max="8626" width="10.8515625" style="0" customWidth="1"/>
    <col min="8627" max="8627" width="12.7109375" style="0" customWidth="1"/>
    <col min="8628" max="8628" width="9.57421875" style="0" customWidth="1"/>
    <col min="8633" max="8633" width="23.00390625" style="0" bestFit="1" customWidth="1"/>
    <col min="8634" max="8634" width="25.140625" style="0" bestFit="1" customWidth="1"/>
    <col min="8635" max="8635" width="25.140625" style="0" customWidth="1"/>
    <col min="8636" max="8636" width="27.421875" style="0" customWidth="1"/>
    <col min="8637" max="8637" width="21.57421875" style="0" customWidth="1"/>
    <col min="8638" max="8638" width="31.57421875" style="0" bestFit="1" customWidth="1"/>
    <col min="8639" max="8639" width="31.57421875" style="0" customWidth="1"/>
    <col min="8640" max="8640" width="30.421875" style="0" customWidth="1"/>
    <col min="8681" max="8681" width="18.421875" style="0" customWidth="1"/>
    <col min="8682" max="8682" width="27.140625" style="0" customWidth="1"/>
    <col min="8683" max="8683" width="23.7109375" style="0" customWidth="1"/>
    <col min="8684" max="8684" width="17.00390625" style="0" customWidth="1"/>
    <col min="8685" max="8685" width="16.7109375" style="0" bestFit="1" customWidth="1"/>
    <col min="8686" max="8686" width="15.57421875" style="0" customWidth="1"/>
    <col min="8687" max="8687" width="13.8515625" style="0" customWidth="1"/>
    <col min="8688" max="8689" width="16.421875" style="0" bestFit="1" customWidth="1"/>
    <col min="8690" max="8690" width="12.28125" style="0" customWidth="1"/>
    <col min="8691" max="8691" width="15.00390625" style="0" bestFit="1" customWidth="1"/>
    <col min="8692" max="8692" width="16.28125" style="0" bestFit="1" customWidth="1"/>
    <col min="8693" max="8693" width="11.421875" style="0" bestFit="1" customWidth="1"/>
    <col min="8694" max="8694" width="8.28125" style="0" bestFit="1" customWidth="1"/>
    <col min="8695" max="8696" width="16.421875" style="0" bestFit="1" customWidth="1"/>
    <col min="8697" max="8697" width="18.421875" style="0" bestFit="1" customWidth="1"/>
    <col min="8698" max="8698" width="15.00390625" style="0" bestFit="1" customWidth="1"/>
    <col min="8699" max="8699" width="16.28125" style="0" bestFit="1" customWidth="1"/>
    <col min="8700" max="8700" width="16.140625" style="0" bestFit="1" customWidth="1"/>
    <col min="8701" max="8701" width="9.28125" style="0" bestFit="1" customWidth="1"/>
    <col min="8702" max="8703" width="16.57421875" style="0" bestFit="1" customWidth="1"/>
    <col min="8704" max="8704" width="18.57421875" style="0" bestFit="1" customWidth="1"/>
    <col min="8705" max="8705" width="15.00390625" style="0" bestFit="1" customWidth="1"/>
    <col min="8706" max="8706" width="16.28125" style="0" bestFit="1" customWidth="1"/>
    <col min="8707" max="8707" width="16.00390625" style="0" bestFit="1" customWidth="1"/>
    <col min="8708" max="8708" width="8.28125" style="0" bestFit="1" customWidth="1"/>
    <col min="8709" max="8710" width="16.421875" style="0" bestFit="1" customWidth="1"/>
    <col min="8711" max="8711" width="18.421875" style="0" bestFit="1" customWidth="1"/>
    <col min="8712" max="8712" width="15.00390625" style="0" bestFit="1" customWidth="1"/>
    <col min="8713" max="8713" width="16.28125" style="0" bestFit="1" customWidth="1"/>
    <col min="8714" max="8714" width="16.00390625" style="0" bestFit="1" customWidth="1"/>
    <col min="8715" max="8715" width="8.28125" style="0" bestFit="1" customWidth="1"/>
    <col min="8716" max="8717" width="16.421875" style="0" bestFit="1" customWidth="1"/>
    <col min="8718" max="8718" width="18.421875" style="0" bestFit="1" customWidth="1"/>
    <col min="8719" max="8719" width="15.00390625" style="0" bestFit="1" customWidth="1"/>
    <col min="8720" max="8720" width="17.8515625" style="0" bestFit="1" customWidth="1"/>
    <col min="8721" max="8721" width="16.00390625" style="0" bestFit="1" customWidth="1"/>
    <col min="8722" max="8722" width="8.28125" style="0" bestFit="1" customWidth="1"/>
    <col min="8723" max="8724" width="16.421875" style="0" bestFit="1" customWidth="1"/>
    <col min="8725" max="8725" width="18.421875" style="0" bestFit="1" customWidth="1"/>
    <col min="8726" max="8726" width="15.00390625" style="0" bestFit="1" customWidth="1"/>
    <col min="8727" max="8727" width="16.28125" style="0" bestFit="1" customWidth="1"/>
    <col min="8728" max="8728" width="16.00390625" style="0" bestFit="1" customWidth="1"/>
    <col min="8729" max="8729" width="8.28125" style="0" bestFit="1" customWidth="1"/>
    <col min="8730" max="8731" width="16.421875" style="0" bestFit="1" customWidth="1"/>
    <col min="8732" max="8732" width="18.421875" style="0" bestFit="1" customWidth="1"/>
    <col min="8733" max="8733" width="15.00390625" style="0" bestFit="1" customWidth="1"/>
    <col min="8734" max="8734" width="16.28125" style="0" bestFit="1" customWidth="1"/>
    <col min="8735" max="8735" width="16.00390625" style="0" bestFit="1" customWidth="1"/>
    <col min="8736" max="8736" width="8.28125" style="0" bestFit="1" customWidth="1"/>
    <col min="8737" max="8738" width="16.421875" style="0" bestFit="1" customWidth="1"/>
    <col min="8739" max="8739" width="18.421875" style="0" bestFit="1" customWidth="1"/>
    <col min="8740" max="8740" width="15.00390625" style="0" bestFit="1" customWidth="1"/>
    <col min="8741" max="8741" width="16.28125" style="0" bestFit="1" customWidth="1"/>
    <col min="8742" max="8742" width="16.00390625" style="0" bestFit="1" customWidth="1"/>
    <col min="8743" max="8743" width="8.28125" style="0" bestFit="1" customWidth="1"/>
    <col min="8744" max="8745" width="16.421875" style="0" bestFit="1" customWidth="1"/>
    <col min="8746" max="8746" width="18.421875" style="0" bestFit="1" customWidth="1"/>
    <col min="8747" max="8747" width="15.00390625" style="0" bestFit="1" customWidth="1"/>
    <col min="8748" max="8748" width="16.28125" style="0" bestFit="1" customWidth="1"/>
    <col min="8749" max="8749" width="16.140625" style="0" bestFit="1" customWidth="1"/>
    <col min="8750" max="8750" width="9.28125" style="0" bestFit="1" customWidth="1"/>
    <col min="8751" max="8752" width="16.57421875" style="0" bestFit="1" customWidth="1"/>
    <col min="8753" max="8753" width="18.57421875" style="0" bestFit="1" customWidth="1"/>
    <col min="8754" max="8754" width="15.00390625" style="0" bestFit="1" customWidth="1"/>
    <col min="8755" max="8755" width="16.28125" style="0" bestFit="1" customWidth="1"/>
    <col min="8756" max="8756" width="16.140625" style="0" bestFit="1" customWidth="1"/>
    <col min="8757" max="8757" width="9.28125" style="0" bestFit="1" customWidth="1"/>
    <col min="8758" max="8759" width="16.57421875" style="0" bestFit="1" customWidth="1"/>
    <col min="8760" max="8760" width="21.421875" style="0" customWidth="1"/>
    <col min="8761" max="8761" width="3.28125" style="0" customWidth="1"/>
    <col min="8762" max="8762" width="25.421875" style="0" customWidth="1"/>
    <col min="8763" max="8763" width="17.140625" style="0" customWidth="1"/>
    <col min="8764" max="8766" width="15.421875" style="0" customWidth="1"/>
    <col min="8767" max="8767" width="6.00390625" style="0" customWidth="1"/>
    <col min="8768" max="8768" width="15.00390625" style="0" bestFit="1" customWidth="1"/>
    <col min="8769" max="8769" width="16.28125" style="0" bestFit="1" customWidth="1"/>
    <col min="8770" max="8770" width="12.421875" style="0" bestFit="1" customWidth="1"/>
    <col min="8771" max="8771" width="8.28125" style="0" bestFit="1" customWidth="1"/>
    <col min="8772" max="8773" width="16.421875" style="0" bestFit="1" customWidth="1"/>
    <col min="8774" max="8774" width="18.421875" style="0" bestFit="1" customWidth="1"/>
    <col min="8775" max="8775" width="15.00390625" style="0" bestFit="1" customWidth="1"/>
    <col min="8776" max="8776" width="16.28125" style="0" bestFit="1" customWidth="1"/>
    <col min="8777" max="8777" width="12.421875" style="0" bestFit="1" customWidth="1"/>
    <col min="8778" max="8778" width="8.28125" style="0" bestFit="1" customWidth="1"/>
    <col min="8779" max="8780" width="16.421875" style="0" bestFit="1" customWidth="1"/>
    <col min="8781" max="8781" width="18.421875" style="0" bestFit="1" customWidth="1"/>
    <col min="8782" max="8782" width="15.00390625" style="0" bestFit="1" customWidth="1"/>
    <col min="8783" max="8783" width="16.28125" style="0" bestFit="1" customWidth="1"/>
    <col min="8784" max="8784" width="12.57421875" style="0" bestFit="1" customWidth="1"/>
    <col min="8785" max="8785" width="9.7109375" style="0" bestFit="1" customWidth="1"/>
    <col min="8786" max="8786" width="18.421875" style="0" bestFit="1" customWidth="1"/>
    <col min="8787" max="8787" width="16.57421875" style="0" bestFit="1" customWidth="1"/>
    <col min="8788" max="8788" width="18.57421875" style="0" bestFit="1" customWidth="1"/>
    <col min="8789" max="8789" width="15.00390625" style="0" bestFit="1" customWidth="1"/>
    <col min="8790" max="8790" width="16.28125" style="0" bestFit="1" customWidth="1"/>
    <col min="8791" max="8791" width="12.57421875" style="0" bestFit="1" customWidth="1"/>
    <col min="8792" max="8792" width="9.7109375" style="0" bestFit="1" customWidth="1"/>
    <col min="8793" max="8794" width="16.57421875" style="0" bestFit="1" customWidth="1"/>
    <col min="8795" max="8818" width="16.421875" style="0" customWidth="1"/>
    <col min="8819" max="8819" width="24.140625" style="0" customWidth="1"/>
    <col min="8820" max="8843" width="16.421875" style="0" customWidth="1"/>
    <col min="8844" max="8844" width="18.421875" style="0" customWidth="1"/>
    <col min="8845" max="8845" width="17.140625" style="0" bestFit="1" customWidth="1"/>
    <col min="8846" max="8846" width="18.140625" style="0" bestFit="1" customWidth="1"/>
    <col min="8847" max="8847" width="14.28125" style="0" bestFit="1" customWidth="1"/>
    <col min="8848" max="8848" width="10.57421875" style="0" bestFit="1" customWidth="1"/>
    <col min="8849" max="8849" width="18.7109375" style="0" bestFit="1" customWidth="1"/>
    <col min="8850" max="8850" width="18.421875" style="0" bestFit="1" customWidth="1"/>
    <col min="8851" max="8851" width="20.421875" style="0" bestFit="1" customWidth="1"/>
    <col min="8852" max="8852" width="5.00390625" style="0" customWidth="1"/>
    <col min="8853" max="8853" width="25.7109375" style="0" customWidth="1"/>
    <col min="8854" max="8854" width="21.57421875" style="0" customWidth="1"/>
    <col min="8855" max="8857" width="16.421875" style="0" customWidth="1"/>
    <col min="8858" max="8858" width="6.8515625" style="0" customWidth="1"/>
    <col min="8859" max="8859" width="22.140625" style="0" customWidth="1"/>
    <col min="8860" max="8864" width="16.421875" style="0" customWidth="1"/>
    <col min="8865" max="8865" width="7.7109375" style="0" customWidth="1"/>
    <col min="8866" max="8866" width="24.421875" style="0" customWidth="1"/>
    <col min="8867" max="8867" width="23.28125" style="0" customWidth="1"/>
    <col min="8868" max="8868" width="24.421875" style="0" customWidth="1"/>
    <col min="8869" max="8869" width="21.57421875" style="0" customWidth="1"/>
    <col min="8870" max="8870" width="38.00390625" style="0" bestFit="1" customWidth="1"/>
    <col min="8871" max="8871" width="38.00390625" style="0" customWidth="1"/>
    <col min="8872" max="8872" width="20.57421875" style="0" customWidth="1"/>
    <col min="8873" max="8873" width="15.421875" style="0" customWidth="1"/>
    <col min="8874" max="8874" width="29.00390625" style="0" customWidth="1"/>
    <col min="8875" max="8875" width="9.140625" style="0" customWidth="1"/>
    <col min="8876" max="8876" width="10.28125" style="0" customWidth="1"/>
    <col min="8877" max="8877" width="10.8515625" style="0" customWidth="1"/>
    <col min="8878" max="8878" width="10.7109375" style="0" customWidth="1"/>
    <col min="8879" max="8879" width="9.7109375" style="0" customWidth="1"/>
    <col min="8880" max="8880" width="11.00390625" style="0" bestFit="1" customWidth="1"/>
    <col min="8881" max="8881" width="14.421875" style="0" customWidth="1"/>
    <col min="8882" max="8882" width="10.8515625" style="0" customWidth="1"/>
    <col min="8883" max="8883" width="12.7109375" style="0" customWidth="1"/>
    <col min="8884" max="8884" width="9.57421875" style="0" customWidth="1"/>
    <col min="8889" max="8889" width="23.00390625" style="0" bestFit="1" customWidth="1"/>
    <col min="8890" max="8890" width="25.140625" style="0" bestFit="1" customWidth="1"/>
    <col min="8891" max="8891" width="25.140625" style="0" customWidth="1"/>
    <col min="8892" max="8892" width="27.421875" style="0" customWidth="1"/>
    <col min="8893" max="8893" width="21.57421875" style="0" customWidth="1"/>
    <col min="8894" max="8894" width="31.57421875" style="0" bestFit="1" customWidth="1"/>
    <col min="8895" max="8895" width="31.57421875" style="0" customWidth="1"/>
    <col min="8896" max="8896" width="30.421875" style="0" customWidth="1"/>
    <col min="8937" max="8937" width="18.421875" style="0" customWidth="1"/>
    <col min="8938" max="8938" width="27.140625" style="0" customWidth="1"/>
    <col min="8939" max="8939" width="23.7109375" style="0" customWidth="1"/>
    <col min="8940" max="8940" width="17.00390625" style="0" customWidth="1"/>
    <col min="8941" max="8941" width="16.7109375" style="0" bestFit="1" customWidth="1"/>
    <col min="8942" max="8942" width="15.57421875" style="0" customWidth="1"/>
    <col min="8943" max="8943" width="13.8515625" style="0" customWidth="1"/>
    <col min="8944" max="8945" width="16.421875" style="0" bestFit="1" customWidth="1"/>
    <col min="8946" max="8946" width="12.28125" style="0" customWidth="1"/>
    <col min="8947" max="8947" width="15.00390625" style="0" bestFit="1" customWidth="1"/>
    <col min="8948" max="8948" width="16.28125" style="0" bestFit="1" customWidth="1"/>
    <col min="8949" max="8949" width="11.421875" style="0" bestFit="1" customWidth="1"/>
    <col min="8950" max="8950" width="8.28125" style="0" bestFit="1" customWidth="1"/>
    <col min="8951" max="8952" width="16.421875" style="0" bestFit="1" customWidth="1"/>
    <col min="8953" max="8953" width="18.421875" style="0" bestFit="1" customWidth="1"/>
    <col min="8954" max="8954" width="15.00390625" style="0" bestFit="1" customWidth="1"/>
    <col min="8955" max="8955" width="16.28125" style="0" bestFit="1" customWidth="1"/>
    <col min="8956" max="8956" width="16.140625" style="0" bestFit="1" customWidth="1"/>
    <col min="8957" max="8957" width="9.28125" style="0" bestFit="1" customWidth="1"/>
    <col min="8958" max="8959" width="16.57421875" style="0" bestFit="1" customWidth="1"/>
    <col min="8960" max="8960" width="18.57421875" style="0" bestFit="1" customWidth="1"/>
    <col min="8961" max="8961" width="15.00390625" style="0" bestFit="1" customWidth="1"/>
    <col min="8962" max="8962" width="16.28125" style="0" bestFit="1" customWidth="1"/>
    <col min="8963" max="8963" width="16.00390625" style="0" bestFit="1" customWidth="1"/>
    <col min="8964" max="8964" width="8.28125" style="0" bestFit="1" customWidth="1"/>
    <col min="8965" max="8966" width="16.421875" style="0" bestFit="1" customWidth="1"/>
    <col min="8967" max="8967" width="18.421875" style="0" bestFit="1" customWidth="1"/>
    <col min="8968" max="8968" width="15.00390625" style="0" bestFit="1" customWidth="1"/>
    <col min="8969" max="8969" width="16.28125" style="0" bestFit="1" customWidth="1"/>
    <col min="8970" max="8970" width="16.00390625" style="0" bestFit="1" customWidth="1"/>
    <col min="8971" max="8971" width="8.28125" style="0" bestFit="1" customWidth="1"/>
    <col min="8972" max="8973" width="16.421875" style="0" bestFit="1" customWidth="1"/>
    <col min="8974" max="8974" width="18.421875" style="0" bestFit="1" customWidth="1"/>
    <col min="8975" max="8975" width="15.00390625" style="0" bestFit="1" customWidth="1"/>
    <col min="8976" max="8976" width="17.8515625" style="0" bestFit="1" customWidth="1"/>
    <col min="8977" max="8977" width="16.00390625" style="0" bestFit="1" customWidth="1"/>
    <col min="8978" max="8978" width="8.28125" style="0" bestFit="1" customWidth="1"/>
    <col min="8979" max="8980" width="16.421875" style="0" bestFit="1" customWidth="1"/>
    <col min="8981" max="8981" width="18.421875" style="0" bestFit="1" customWidth="1"/>
    <col min="8982" max="8982" width="15.00390625" style="0" bestFit="1" customWidth="1"/>
    <col min="8983" max="8983" width="16.28125" style="0" bestFit="1" customWidth="1"/>
    <col min="8984" max="8984" width="16.00390625" style="0" bestFit="1" customWidth="1"/>
    <col min="8985" max="8985" width="8.28125" style="0" bestFit="1" customWidth="1"/>
    <col min="8986" max="8987" width="16.421875" style="0" bestFit="1" customWidth="1"/>
    <col min="8988" max="8988" width="18.421875" style="0" bestFit="1" customWidth="1"/>
    <col min="8989" max="8989" width="15.00390625" style="0" bestFit="1" customWidth="1"/>
    <col min="8990" max="8990" width="16.28125" style="0" bestFit="1" customWidth="1"/>
    <col min="8991" max="8991" width="16.00390625" style="0" bestFit="1" customWidth="1"/>
    <col min="8992" max="8992" width="8.28125" style="0" bestFit="1" customWidth="1"/>
    <col min="8993" max="8994" width="16.421875" style="0" bestFit="1" customWidth="1"/>
    <col min="8995" max="8995" width="18.421875" style="0" bestFit="1" customWidth="1"/>
    <col min="8996" max="8996" width="15.00390625" style="0" bestFit="1" customWidth="1"/>
    <col min="8997" max="8997" width="16.28125" style="0" bestFit="1" customWidth="1"/>
    <col min="8998" max="8998" width="16.00390625" style="0" bestFit="1" customWidth="1"/>
    <col min="8999" max="8999" width="8.28125" style="0" bestFit="1" customWidth="1"/>
    <col min="9000" max="9001" width="16.421875" style="0" bestFit="1" customWidth="1"/>
    <col min="9002" max="9002" width="18.421875" style="0" bestFit="1" customWidth="1"/>
    <col min="9003" max="9003" width="15.00390625" style="0" bestFit="1" customWidth="1"/>
    <col min="9004" max="9004" width="16.28125" style="0" bestFit="1" customWidth="1"/>
    <col min="9005" max="9005" width="16.140625" style="0" bestFit="1" customWidth="1"/>
    <col min="9006" max="9006" width="9.28125" style="0" bestFit="1" customWidth="1"/>
    <col min="9007" max="9008" width="16.57421875" style="0" bestFit="1" customWidth="1"/>
    <col min="9009" max="9009" width="18.57421875" style="0" bestFit="1" customWidth="1"/>
    <col min="9010" max="9010" width="15.00390625" style="0" bestFit="1" customWidth="1"/>
    <col min="9011" max="9011" width="16.28125" style="0" bestFit="1" customWidth="1"/>
    <col min="9012" max="9012" width="16.140625" style="0" bestFit="1" customWidth="1"/>
    <col min="9013" max="9013" width="9.28125" style="0" bestFit="1" customWidth="1"/>
    <col min="9014" max="9015" width="16.57421875" style="0" bestFit="1" customWidth="1"/>
    <col min="9016" max="9016" width="21.421875" style="0" customWidth="1"/>
    <col min="9017" max="9017" width="3.28125" style="0" customWidth="1"/>
    <col min="9018" max="9018" width="25.421875" style="0" customWidth="1"/>
    <col min="9019" max="9019" width="17.140625" style="0" customWidth="1"/>
    <col min="9020" max="9022" width="15.421875" style="0" customWidth="1"/>
    <col min="9023" max="9023" width="6.00390625" style="0" customWidth="1"/>
    <col min="9024" max="9024" width="15.00390625" style="0" bestFit="1" customWidth="1"/>
    <col min="9025" max="9025" width="16.28125" style="0" bestFit="1" customWidth="1"/>
    <col min="9026" max="9026" width="12.421875" style="0" bestFit="1" customWidth="1"/>
    <col min="9027" max="9027" width="8.28125" style="0" bestFit="1" customWidth="1"/>
    <col min="9028" max="9029" width="16.421875" style="0" bestFit="1" customWidth="1"/>
    <col min="9030" max="9030" width="18.421875" style="0" bestFit="1" customWidth="1"/>
    <col min="9031" max="9031" width="15.00390625" style="0" bestFit="1" customWidth="1"/>
    <col min="9032" max="9032" width="16.28125" style="0" bestFit="1" customWidth="1"/>
    <col min="9033" max="9033" width="12.421875" style="0" bestFit="1" customWidth="1"/>
    <col min="9034" max="9034" width="8.28125" style="0" bestFit="1" customWidth="1"/>
    <col min="9035" max="9036" width="16.421875" style="0" bestFit="1" customWidth="1"/>
    <col min="9037" max="9037" width="18.421875" style="0" bestFit="1" customWidth="1"/>
    <col min="9038" max="9038" width="15.00390625" style="0" bestFit="1" customWidth="1"/>
    <col min="9039" max="9039" width="16.28125" style="0" bestFit="1" customWidth="1"/>
    <col min="9040" max="9040" width="12.57421875" style="0" bestFit="1" customWidth="1"/>
    <col min="9041" max="9041" width="9.7109375" style="0" bestFit="1" customWidth="1"/>
    <col min="9042" max="9042" width="18.421875" style="0" bestFit="1" customWidth="1"/>
    <col min="9043" max="9043" width="16.57421875" style="0" bestFit="1" customWidth="1"/>
    <col min="9044" max="9044" width="18.57421875" style="0" bestFit="1" customWidth="1"/>
    <col min="9045" max="9045" width="15.00390625" style="0" bestFit="1" customWidth="1"/>
    <col min="9046" max="9046" width="16.28125" style="0" bestFit="1" customWidth="1"/>
    <col min="9047" max="9047" width="12.57421875" style="0" bestFit="1" customWidth="1"/>
    <col min="9048" max="9048" width="9.7109375" style="0" bestFit="1" customWidth="1"/>
    <col min="9049" max="9050" width="16.57421875" style="0" bestFit="1" customWidth="1"/>
    <col min="9051" max="9074" width="16.421875" style="0" customWidth="1"/>
    <col min="9075" max="9075" width="24.140625" style="0" customWidth="1"/>
    <col min="9076" max="9099" width="16.421875" style="0" customWidth="1"/>
    <col min="9100" max="9100" width="18.421875" style="0" customWidth="1"/>
    <col min="9101" max="9101" width="17.140625" style="0" bestFit="1" customWidth="1"/>
    <col min="9102" max="9102" width="18.140625" style="0" bestFit="1" customWidth="1"/>
    <col min="9103" max="9103" width="14.28125" style="0" bestFit="1" customWidth="1"/>
    <col min="9104" max="9104" width="10.57421875" style="0" bestFit="1" customWidth="1"/>
    <col min="9105" max="9105" width="18.7109375" style="0" bestFit="1" customWidth="1"/>
    <col min="9106" max="9106" width="18.421875" style="0" bestFit="1" customWidth="1"/>
    <col min="9107" max="9107" width="20.421875" style="0" bestFit="1" customWidth="1"/>
    <col min="9108" max="9108" width="5.00390625" style="0" customWidth="1"/>
    <col min="9109" max="9109" width="25.7109375" style="0" customWidth="1"/>
    <col min="9110" max="9110" width="21.57421875" style="0" customWidth="1"/>
    <col min="9111" max="9113" width="16.421875" style="0" customWidth="1"/>
    <col min="9114" max="9114" width="6.8515625" style="0" customWidth="1"/>
    <col min="9115" max="9115" width="22.140625" style="0" customWidth="1"/>
    <col min="9116" max="9120" width="16.421875" style="0" customWidth="1"/>
    <col min="9121" max="9121" width="7.7109375" style="0" customWidth="1"/>
    <col min="9122" max="9122" width="24.421875" style="0" customWidth="1"/>
    <col min="9123" max="9123" width="23.28125" style="0" customWidth="1"/>
    <col min="9124" max="9124" width="24.421875" style="0" customWidth="1"/>
    <col min="9125" max="9125" width="21.57421875" style="0" customWidth="1"/>
    <col min="9126" max="9126" width="38.00390625" style="0" bestFit="1" customWidth="1"/>
    <col min="9127" max="9127" width="38.00390625" style="0" customWidth="1"/>
    <col min="9128" max="9128" width="20.57421875" style="0" customWidth="1"/>
    <col min="9129" max="9129" width="15.421875" style="0" customWidth="1"/>
    <col min="9130" max="9130" width="29.00390625" style="0" customWidth="1"/>
    <col min="9131" max="9131" width="9.140625" style="0" customWidth="1"/>
    <col min="9132" max="9132" width="10.28125" style="0" customWidth="1"/>
    <col min="9133" max="9133" width="10.8515625" style="0" customWidth="1"/>
    <col min="9134" max="9134" width="10.7109375" style="0" customWidth="1"/>
    <col min="9135" max="9135" width="9.7109375" style="0" customWidth="1"/>
    <col min="9136" max="9136" width="11.00390625" style="0" bestFit="1" customWidth="1"/>
    <col min="9137" max="9137" width="14.421875" style="0" customWidth="1"/>
    <col min="9138" max="9138" width="10.8515625" style="0" customWidth="1"/>
    <col min="9139" max="9139" width="12.7109375" style="0" customWidth="1"/>
    <col min="9140" max="9140" width="9.57421875" style="0" customWidth="1"/>
    <col min="9145" max="9145" width="23.00390625" style="0" bestFit="1" customWidth="1"/>
    <col min="9146" max="9146" width="25.140625" style="0" bestFit="1" customWidth="1"/>
    <col min="9147" max="9147" width="25.140625" style="0" customWidth="1"/>
    <col min="9148" max="9148" width="27.421875" style="0" customWidth="1"/>
    <col min="9149" max="9149" width="21.57421875" style="0" customWidth="1"/>
    <col min="9150" max="9150" width="31.57421875" style="0" bestFit="1" customWidth="1"/>
    <col min="9151" max="9151" width="31.57421875" style="0" customWidth="1"/>
    <col min="9152" max="9152" width="30.421875" style="0" customWidth="1"/>
    <col min="9193" max="9193" width="18.421875" style="0" customWidth="1"/>
    <col min="9194" max="9194" width="27.140625" style="0" customWidth="1"/>
    <col min="9195" max="9195" width="23.7109375" style="0" customWidth="1"/>
    <col min="9196" max="9196" width="17.00390625" style="0" customWidth="1"/>
    <col min="9197" max="9197" width="16.7109375" style="0" bestFit="1" customWidth="1"/>
    <col min="9198" max="9198" width="15.57421875" style="0" customWidth="1"/>
    <col min="9199" max="9199" width="13.8515625" style="0" customWidth="1"/>
    <col min="9200" max="9201" width="16.421875" style="0" bestFit="1" customWidth="1"/>
    <col min="9202" max="9202" width="12.28125" style="0" customWidth="1"/>
    <col min="9203" max="9203" width="15.00390625" style="0" bestFit="1" customWidth="1"/>
    <col min="9204" max="9204" width="16.28125" style="0" bestFit="1" customWidth="1"/>
    <col min="9205" max="9205" width="11.421875" style="0" bestFit="1" customWidth="1"/>
    <col min="9206" max="9206" width="8.28125" style="0" bestFit="1" customWidth="1"/>
    <col min="9207" max="9208" width="16.421875" style="0" bestFit="1" customWidth="1"/>
    <col min="9209" max="9209" width="18.421875" style="0" bestFit="1" customWidth="1"/>
    <col min="9210" max="9210" width="15.00390625" style="0" bestFit="1" customWidth="1"/>
    <col min="9211" max="9211" width="16.28125" style="0" bestFit="1" customWidth="1"/>
    <col min="9212" max="9212" width="16.140625" style="0" bestFit="1" customWidth="1"/>
    <col min="9213" max="9213" width="9.28125" style="0" bestFit="1" customWidth="1"/>
    <col min="9214" max="9215" width="16.57421875" style="0" bestFit="1" customWidth="1"/>
    <col min="9216" max="9216" width="18.57421875" style="0" bestFit="1" customWidth="1"/>
    <col min="9217" max="9217" width="15.00390625" style="0" bestFit="1" customWidth="1"/>
    <col min="9218" max="9218" width="16.28125" style="0" bestFit="1" customWidth="1"/>
    <col min="9219" max="9219" width="16.00390625" style="0" bestFit="1" customWidth="1"/>
    <col min="9220" max="9220" width="8.28125" style="0" bestFit="1" customWidth="1"/>
    <col min="9221" max="9222" width="16.421875" style="0" bestFit="1" customWidth="1"/>
    <col min="9223" max="9223" width="18.421875" style="0" bestFit="1" customWidth="1"/>
    <col min="9224" max="9224" width="15.00390625" style="0" bestFit="1" customWidth="1"/>
    <col min="9225" max="9225" width="16.28125" style="0" bestFit="1" customWidth="1"/>
    <col min="9226" max="9226" width="16.00390625" style="0" bestFit="1" customWidth="1"/>
    <col min="9227" max="9227" width="8.28125" style="0" bestFit="1" customWidth="1"/>
    <col min="9228" max="9229" width="16.421875" style="0" bestFit="1" customWidth="1"/>
    <col min="9230" max="9230" width="18.421875" style="0" bestFit="1" customWidth="1"/>
    <col min="9231" max="9231" width="15.00390625" style="0" bestFit="1" customWidth="1"/>
    <col min="9232" max="9232" width="17.8515625" style="0" bestFit="1" customWidth="1"/>
    <col min="9233" max="9233" width="16.00390625" style="0" bestFit="1" customWidth="1"/>
    <col min="9234" max="9234" width="8.28125" style="0" bestFit="1" customWidth="1"/>
    <col min="9235" max="9236" width="16.421875" style="0" bestFit="1" customWidth="1"/>
    <col min="9237" max="9237" width="18.421875" style="0" bestFit="1" customWidth="1"/>
    <col min="9238" max="9238" width="15.00390625" style="0" bestFit="1" customWidth="1"/>
    <col min="9239" max="9239" width="16.28125" style="0" bestFit="1" customWidth="1"/>
    <col min="9240" max="9240" width="16.00390625" style="0" bestFit="1" customWidth="1"/>
    <col min="9241" max="9241" width="8.28125" style="0" bestFit="1" customWidth="1"/>
    <col min="9242" max="9243" width="16.421875" style="0" bestFit="1" customWidth="1"/>
    <col min="9244" max="9244" width="18.421875" style="0" bestFit="1" customWidth="1"/>
    <col min="9245" max="9245" width="15.00390625" style="0" bestFit="1" customWidth="1"/>
    <col min="9246" max="9246" width="16.28125" style="0" bestFit="1" customWidth="1"/>
    <col min="9247" max="9247" width="16.00390625" style="0" bestFit="1" customWidth="1"/>
    <col min="9248" max="9248" width="8.28125" style="0" bestFit="1" customWidth="1"/>
    <col min="9249" max="9250" width="16.421875" style="0" bestFit="1" customWidth="1"/>
    <col min="9251" max="9251" width="18.421875" style="0" bestFit="1" customWidth="1"/>
    <col min="9252" max="9252" width="15.00390625" style="0" bestFit="1" customWidth="1"/>
    <col min="9253" max="9253" width="16.28125" style="0" bestFit="1" customWidth="1"/>
    <col min="9254" max="9254" width="16.00390625" style="0" bestFit="1" customWidth="1"/>
    <col min="9255" max="9255" width="8.28125" style="0" bestFit="1" customWidth="1"/>
    <col min="9256" max="9257" width="16.421875" style="0" bestFit="1" customWidth="1"/>
    <col min="9258" max="9258" width="18.421875" style="0" bestFit="1" customWidth="1"/>
    <col min="9259" max="9259" width="15.00390625" style="0" bestFit="1" customWidth="1"/>
    <col min="9260" max="9260" width="16.28125" style="0" bestFit="1" customWidth="1"/>
    <col min="9261" max="9261" width="16.140625" style="0" bestFit="1" customWidth="1"/>
    <col min="9262" max="9262" width="9.28125" style="0" bestFit="1" customWidth="1"/>
    <col min="9263" max="9264" width="16.57421875" style="0" bestFit="1" customWidth="1"/>
    <col min="9265" max="9265" width="18.57421875" style="0" bestFit="1" customWidth="1"/>
    <col min="9266" max="9266" width="15.00390625" style="0" bestFit="1" customWidth="1"/>
    <col min="9267" max="9267" width="16.28125" style="0" bestFit="1" customWidth="1"/>
    <col min="9268" max="9268" width="16.140625" style="0" bestFit="1" customWidth="1"/>
    <col min="9269" max="9269" width="9.28125" style="0" bestFit="1" customWidth="1"/>
    <col min="9270" max="9271" width="16.57421875" style="0" bestFit="1" customWidth="1"/>
    <col min="9272" max="9272" width="21.421875" style="0" customWidth="1"/>
    <col min="9273" max="9273" width="3.28125" style="0" customWidth="1"/>
    <col min="9274" max="9274" width="25.421875" style="0" customWidth="1"/>
    <col min="9275" max="9275" width="17.140625" style="0" customWidth="1"/>
    <col min="9276" max="9278" width="15.421875" style="0" customWidth="1"/>
    <col min="9279" max="9279" width="6.00390625" style="0" customWidth="1"/>
    <col min="9280" max="9280" width="15.00390625" style="0" bestFit="1" customWidth="1"/>
    <col min="9281" max="9281" width="16.28125" style="0" bestFit="1" customWidth="1"/>
    <col min="9282" max="9282" width="12.421875" style="0" bestFit="1" customWidth="1"/>
    <col min="9283" max="9283" width="8.28125" style="0" bestFit="1" customWidth="1"/>
    <col min="9284" max="9285" width="16.421875" style="0" bestFit="1" customWidth="1"/>
    <col min="9286" max="9286" width="18.421875" style="0" bestFit="1" customWidth="1"/>
    <col min="9287" max="9287" width="15.00390625" style="0" bestFit="1" customWidth="1"/>
    <col min="9288" max="9288" width="16.28125" style="0" bestFit="1" customWidth="1"/>
    <col min="9289" max="9289" width="12.421875" style="0" bestFit="1" customWidth="1"/>
    <col min="9290" max="9290" width="8.28125" style="0" bestFit="1" customWidth="1"/>
    <col min="9291" max="9292" width="16.421875" style="0" bestFit="1" customWidth="1"/>
    <col min="9293" max="9293" width="18.421875" style="0" bestFit="1" customWidth="1"/>
    <col min="9294" max="9294" width="15.00390625" style="0" bestFit="1" customWidth="1"/>
    <col min="9295" max="9295" width="16.28125" style="0" bestFit="1" customWidth="1"/>
    <col min="9296" max="9296" width="12.57421875" style="0" bestFit="1" customWidth="1"/>
    <col min="9297" max="9297" width="9.7109375" style="0" bestFit="1" customWidth="1"/>
    <col min="9298" max="9298" width="18.421875" style="0" bestFit="1" customWidth="1"/>
    <col min="9299" max="9299" width="16.57421875" style="0" bestFit="1" customWidth="1"/>
    <col min="9300" max="9300" width="18.57421875" style="0" bestFit="1" customWidth="1"/>
    <col min="9301" max="9301" width="15.00390625" style="0" bestFit="1" customWidth="1"/>
    <col min="9302" max="9302" width="16.28125" style="0" bestFit="1" customWidth="1"/>
    <col min="9303" max="9303" width="12.57421875" style="0" bestFit="1" customWidth="1"/>
    <col min="9304" max="9304" width="9.7109375" style="0" bestFit="1" customWidth="1"/>
    <col min="9305" max="9306" width="16.57421875" style="0" bestFit="1" customWidth="1"/>
    <col min="9307" max="9330" width="16.421875" style="0" customWidth="1"/>
    <col min="9331" max="9331" width="24.140625" style="0" customWidth="1"/>
    <col min="9332" max="9355" width="16.421875" style="0" customWidth="1"/>
    <col min="9356" max="9356" width="18.421875" style="0" customWidth="1"/>
    <col min="9357" max="9357" width="17.140625" style="0" bestFit="1" customWidth="1"/>
    <col min="9358" max="9358" width="18.140625" style="0" bestFit="1" customWidth="1"/>
    <col min="9359" max="9359" width="14.28125" style="0" bestFit="1" customWidth="1"/>
    <col min="9360" max="9360" width="10.57421875" style="0" bestFit="1" customWidth="1"/>
    <col min="9361" max="9361" width="18.7109375" style="0" bestFit="1" customWidth="1"/>
    <col min="9362" max="9362" width="18.421875" style="0" bestFit="1" customWidth="1"/>
    <col min="9363" max="9363" width="20.421875" style="0" bestFit="1" customWidth="1"/>
    <col min="9364" max="9364" width="5.00390625" style="0" customWidth="1"/>
    <col min="9365" max="9365" width="25.7109375" style="0" customWidth="1"/>
    <col min="9366" max="9366" width="21.57421875" style="0" customWidth="1"/>
    <col min="9367" max="9369" width="16.421875" style="0" customWidth="1"/>
    <col min="9370" max="9370" width="6.8515625" style="0" customWidth="1"/>
    <col min="9371" max="9371" width="22.140625" style="0" customWidth="1"/>
    <col min="9372" max="9376" width="16.421875" style="0" customWidth="1"/>
    <col min="9377" max="9377" width="7.7109375" style="0" customWidth="1"/>
    <col min="9378" max="9378" width="24.421875" style="0" customWidth="1"/>
    <col min="9379" max="9379" width="23.28125" style="0" customWidth="1"/>
    <col min="9380" max="9380" width="24.421875" style="0" customWidth="1"/>
    <col min="9381" max="9381" width="21.57421875" style="0" customWidth="1"/>
    <col min="9382" max="9382" width="38.00390625" style="0" bestFit="1" customWidth="1"/>
    <col min="9383" max="9383" width="38.00390625" style="0" customWidth="1"/>
    <col min="9384" max="9384" width="20.57421875" style="0" customWidth="1"/>
    <col min="9385" max="9385" width="15.421875" style="0" customWidth="1"/>
    <col min="9386" max="9386" width="29.00390625" style="0" customWidth="1"/>
    <col min="9387" max="9387" width="9.140625" style="0" customWidth="1"/>
    <col min="9388" max="9388" width="10.28125" style="0" customWidth="1"/>
    <col min="9389" max="9389" width="10.8515625" style="0" customWidth="1"/>
    <col min="9390" max="9390" width="10.7109375" style="0" customWidth="1"/>
    <col min="9391" max="9391" width="9.7109375" style="0" customWidth="1"/>
    <col min="9392" max="9392" width="11.00390625" style="0" bestFit="1" customWidth="1"/>
    <col min="9393" max="9393" width="14.421875" style="0" customWidth="1"/>
    <col min="9394" max="9394" width="10.8515625" style="0" customWidth="1"/>
    <col min="9395" max="9395" width="12.7109375" style="0" customWidth="1"/>
    <col min="9396" max="9396" width="9.57421875" style="0" customWidth="1"/>
    <col min="9401" max="9401" width="23.00390625" style="0" bestFit="1" customWidth="1"/>
    <col min="9402" max="9402" width="25.140625" style="0" bestFit="1" customWidth="1"/>
    <col min="9403" max="9403" width="25.140625" style="0" customWidth="1"/>
    <col min="9404" max="9404" width="27.421875" style="0" customWidth="1"/>
    <col min="9405" max="9405" width="21.57421875" style="0" customWidth="1"/>
    <col min="9406" max="9406" width="31.57421875" style="0" bestFit="1" customWidth="1"/>
    <col min="9407" max="9407" width="31.57421875" style="0" customWidth="1"/>
    <col min="9408" max="9408" width="30.421875" style="0" customWidth="1"/>
    <col min="9449" max="9449" width="18.421875" style="0" customWidth="1"/>
    <col min="9450" max="9450" width="27.140625" style="0" customWidth="1"/>
    <col min="9451" max="9451" width="23.7109375" style="0" customWidth="1"/>
    <col min="9452" max="9452" width="17.00390625" style="0" customWidth="1"/>
    <col min="9453" max="9453" width="16.7109375" style="0" bestFit="1" customWidth="1"/>
    <col min="9454" max="9454" width="15.57421875" style="0" customWidth="1"/>
    <col min="9455" max="9455" width="13.8515625" style="0" customWidth="1"/>
    <col min="9456" max="9457" width="16.421875" style="0" bestFit="1" customWidth="1"/>
    <col min="9458" max="9458" width="12.28125" style="0" customWidth="1"/>
    <col min="9459" max="9459" width="15.00390625" style="0" bestFit="1" customWidth="1"/>
    <col min="9460" max="9460" width="16.28125" style="0" bestFit="1" customWidth="1"/>
    <col min="9461" max="9461" width="11.421875" style="0" bestFit="1" customWidth="1"/>
    <col min="9462" max="9462" width="8.28125" style="0" bestFit="1" customWidth="1"/>
    <col min="9463" max="9464" width="16.421875" style="0" bestFit="1" customWidth="1"/>
    <col min="9465" max="9465" width="18.421875" style="0" bestFit="1" customWidth="1"/>
    <col min="9466" max="9466" width="15.00390625" style="0" bestFit="1" customWidth="1"/>
    <col min="9467" max="9467" width="16.28125" style="0" bestFit="1" customWidth="1"/>
    <col min="9468" max="9468" width="16.140625" style="0" bestFit="1" customWidth="1"/>
    <col min="9469" max="9469" width="9.28125" style="0" bestFit="1" customWidth="1"/>
    <col min="9470" max="9471" width="16.57421875" style="0" bestFit="1" customWidth="1"/>
    <col min="9472" max="9472" width="18.57421875" style="0" bestFit="1" customWidth="1"/>
    <col min="9473" max="9473" width="15.00390625" style="0" bestFit="1" customWidth="1"/>
    <col min="9474" max="9474" width="16.28125" style="0" bestFit="1" customWidth="1"/>
    <col min="9475" max="9475" width="16.00390625" style="0" bestFit="1" customWidth="1"/>
    <col min="9476" max="9476" width="8.28125" style="0" bestFit="1" customWidth="1"/>
    <col min="9477" max="9478" width="16.421875" style="0" bestFit="1" customWidth="1"/>
    <col min="9479" max="9479" width="18.421875" style="0" bestFit="1" customWidth="1"/>
    <col min="9480" max="9480" width="15.00390625" style="0" bestFit="1" customWidth="1"/>
    <col min="9481" max="9481" width="16.28125" style="0" bestFit="1" customWidth="1"/>
    <col min="9482" max="9482" width="16.00390625" style="0" bestFit="1" customWidth="1"/>
    <col min="9483" max="9483" width="8.28125" style="0" bestFit="1" customWidth="1"/>
    <col min="9484" max="9485" width="16.421875" style="0" bestFit="1" customWidth="1"/>
    <col min="9486" max="9486" width="18.421875" style="0" bestFit="1" customWidth="1"/>
    <col min="9487" max="9487" width="15.00390625" style="0" bestFit="1" customWidth="1"/>
    <col min="9488" max="9488" width="17.8515625" style="0" bestFit="1" customWidth="1"/>
    <col min="9489" max="9489" width="16.00390625" style="0" bestFit="1" customWidth="1"/>
    <col min="9490" max="9490" width="8.28125" style="0" bestFit="1" customWidth="1"/>
    <col min="9491" max="9492" width="16.421875" style="0" bestFit="1" customWidth="1"/>
    <col min="9493" max="9493" width="18.421875" style="0" bestFit="1" customWidth="1"/>
    <col min="9494" max="9494" width="15.00390625" style="0" bestFit="1" customWidth="1"/>
    <col min="9495" max="9495" width="16.28125" style="0" bestFit="1" customWidth="1"/>
    <col min="9496" max="9496" width="16.00390625" style="0" bestFit="1" customWidth="1"/>
    <col min="9497" max="9497" width="8.28125" style="0" bestFit="1" customWidth="1"/>
    <col min="9498" max="9499" width="16.421875" style="0" bestFit="1" customWidth="1"/>
    <col min="9500" max="9500" width="18.421875" style="0" bestFit="1" customWidth="1"/>
    <col min="9501" max="9501" width="15.00390625" style="0" bestFit="1" customWidth="1"/>
    <col min="9502" max="9502" width="16.28125" style="0" bestFit="1" customWidth="1"/>
    <col min="9503" max="9503" width="16.00390625" style="0" bestFit="1" customWidth="1"/>
    <col min="9504" max="9504" width="8.28125" style="0" bestFit="1" customWidth="1"/>
    <col min="9505" max="9506" width="16.421875" style="0" bestFit="1" customWidth="1"/>
    <col min="9507" max="9507" width="18.421875" style="0" bestFit="1" customWidth="1"/>
    <col min="9508" max="9508" width="15.00390625" style="0" bestFit="1" customWidth="1"/>
    <col min="9509" max="9509" width="16.28125" style="0" bestFit="1" customWidth="1"/>
    <col min="9510" max="9510" width="16.00390625" style="0" bestFit="1" customWidth="1"/>
    <col min="9511" max="9511" width="8.28125" style="0" bestFit="1" customWidth="1"/>
    <col min="9512" max="9513" width="16.421875" style="0" bestFit="1" customWidth="1"/>
    <col min="9514" max="9514" width="18.421875" style="0" bestFit="1" customWidth="1"/>
    <col min="9515" max="9515" width="15.00390625" style="0" bestFit="1" customWidth="1"/>
    <col min="9516" max="9516" width="16.28125" style="0" bestFit="1" customWidth="1"/>
    <col min="9517" max="9517" width="16.140625" style="0" bestFit="1" customWidth="1"/>
    <col min="9518" max="9518" width="9.28125" style="0" bestFit="1" customWidth="1"/>
    <col min="9519" max="9520" width="16.57421875" style="0" bestFit="1" customWidth="1"/>
    <col min="9521" max="9521" width="18.57421875" style="0" bestFit="1" customWidth="1"/>
    <col min="9522" max="9522" width="15.00390625" style="0" bestFit="1" customWidth="1"/>
    <col min="9523" max="9523" width="16.28125" style="0" bestFit="1" customWidth="1"/>
    <col min="9524" max="9524" width="16.140625" style="0" bestFit="1" customWidth="1"/>
    <col min="9525" max="9525" width="9.28125" style="0" bestFit="1" customWidth="1"/>
    <col min="9526" max="9527" width="16.57421875" style="0" bestFit="1" customWidth="1"/>
    <col min="9528" max="9528" width="21.421875" style="0" customWidth="1"/>
    <col min="9529" max="9529" width="3.28125" style="0" customWidth="1"/>
    <col min="9530" max="9530" width="25.421875" style="0" customWidth="1"/>
    <col min="9531" max="9531" width="17.140625" style="0" customWidth="1"/>
    <col min="9532" max="9534" width="15.421875" style="0" customWidth="1"/>
    <col min="9535" max="9535" width="6.00390625" style="0" customWidth="1"/>
    <col min="9536" max="9536" width="15.00390625" style="0" bestFit="1" customWidth="1"/>
    <col min="9537" max="9537" width="16.28125" style="0" bestFit="1" customWidth="1"/>
    <col min="9538" max="9538" width="12.421875" style="0" bestFit="1" customWidth="1"/>
    <col min="9539" max="9539" width="8.28125" style="0" bestFit="1" customWidth="1"/>
    <col min="9540" max="9541" width="16.421875" style="0" bestFit="1" customWidth="1"/>
    <col min="9542" max="9542" width="18.421875" style="0" bestFit="1" customWidth="1"/>
    <col min="9543" max="9543" width="15.00390625" style="0" bestFit="1" customWidth="1"/>
    <col min="9544" max="9544" width="16.28125" style="0" bestFit="1" customWidth="1"/>
    <col min="9545" max="9545" width="12.421875" style="0" bestFit="1" customWidth="1"/>
    <col min="9546" max="9546" width="8.28125" style="0" bestFit="1" customWidth="1"/>
    <col min="9547" max="9548" width="16.421875" style="0" bestFit="1" customWidth="1"/>
    <col min="9549" max="9549" width="18.421875" style="0" bestFit="1" customWidth="1"/>
    <col min="9550" max="9550" width="15.00390625" style="0" bestFit="1" customWidth="1"/>
    <col min="9551" max="9551" width="16.28125" style="0" bestFit="1" customWidth="1"/>
    <col min="9552" max="9552" width="12.57421875" style="0" bestFit="1" customWidth="1"/>
    <col min="9553" max="9553" width="9.7109375" style="0" bestFit="1" customWidth="1"/>
    <col min="9554" max="9554" width="18.421875" style="0" bestFit="1" customWidth="1"/>
    <col min="9555" max="9555" width="16.57421875" style="0" bestFit="1" customWidth="1"/>
    <col min="9556" max="9556" width="18.57421875" style="0" bestFit="1" customWidth="1"/>
    <col min="9557" max="9557" width="15.00390625" style="0" bestFit="1" customWidth="1"/>
    <col min="9558" max="9558" width="16.28125" style="0" bestFit="1" customWidth="1"/>
    <col min="9559" max="9559" width="12.57421875" style="0" bestFit="1" customWidth="1"/>
    <col min="9560" max="9560" width="9.7109375" style="0" bestFit="1" customWidth="1"/>
    <col min="9561" max="9562" width="16.57421875" style="0" bestFit="1" customWidth="1"/>
    <col min="9563" max="9586" width="16.421875" style="0" customWidth="1"/>
    <col min="9587" max="9587" width="24.140625" style="0" customWidth="1"/>
    <col min="9588" max="9611" width="16.421875" style="0" customWidth="1"/>
    <col min="9612" max="9612" width="18.421875" style="0" customWidth="1"/>
    <col min="9613" max="9613" width="17.140625" style="0" bestFit="1" customWidth="1"/>
    <col min="9614" max="9614" width="18.140625" style="0" bestFit="1" customWidth="1"/>
    <col min="9615" max="9615" width="14.28125" style="0" bestFit="1" customWidth="1"/>
    <col min="9616" max="9616" width="10.57421875" style="0" bestFit="1" customWidth="1"/>
    <col min="9617" max="9617" width="18.7109375" style="0" bestFit="1" customWidth="1"/>
    <col min="9618" max="9618" width="18.421875" style="0" bestFit="1" customWidth="1"/>
    <col min="9619" max="9619" width="20.421875" style="0" bestFit="1" customWidth="1"/>
    <col min="9620" max="9620" width="5.00390625" style="0" customWidth="1"/>
    <col min="9621" max="9621" width="25.7109375" style="0" customWidth="1"/>
    <col min="9622" max="9622" width="21.57421875" style="0" customWidth="1"/>
    <col min="9623" max="9625" width="16.421875" style="0" customWidth="1"/>
    <col min="9626" max="9626" width="6.8515625" style="0" customWidth="1"/>
    <col min="9627" max="9627" width="22.140625" style="0" customWidth="1"/>
    <col min="9628" max="9632" width="16.421875" style="0" customWidth="1"/>
    <col min="9633" max="9633" width="7.7109375" style="0" customWidth="1"/>
    <col min="9634" max="9634" width="24.421875" style="0" customWidth="1"/>
    <col min="9635" max="9635" width="23.28125" style="0" customWidth="1"/>
    <col min="9636" max="9636" width="24.421875" style="0" customWidth="1"/>
    <col min="9637" max="9637" width="21.57421875" style="0" customWidth="1"/>
    <col min="9638" max="9638" width="38.00390625" style="0" bestFit="1" customWidth="1"/>
    <col min="9639" max="9639" width="38.00390625" style="0" customWidth="1"/>
    <col min="9640" max="9640" width="20.57421875" style="0" customWidth="1"/>
    <col min="9641" max="9641" width="15.421875" style="0" customWidth="1"/>
    <col min="9642" max="9642" width="29.00390625" style="0" customWidth="1"/>
    <col min="9643" max="9643" width="9.140625" style="0" customWidth="1"/>
    <col min="9644" max="9644" width="10.28125" style="0" customWidth="1"/>
    <col min="9645" max="9645" width="10.8515625" style="0" customWidth="1"/>
    <col min="9646" max="9646" width="10.7109375" style="0" customWidth="1"/>
    <col min="9647" max="9647" width="9.7109375" style="0" customWidth="1"/>
    <col min="9648" max="9648" width="11.00390625" style="0" bestFit="1" customWidth="1"/>
    <col min="9649" max="9649" width="14.421875" style="0" customWidth="1"/>
    <col min="9650" max="9650" width="10.8515625" style="0" customWidth="1"/>
    <col min="9651" max="9651" width="12.7109375" style="0" customWidth="1"/>
    <col min="9652" max="9652" width="9.57421875" style="0" customWidth="1"/>
    <col min="9657" max="9657" width="23.00390625" style="0" bestFit="1" customWidth="1"/>
    <col min="9658" max="9658" width="25.140625" style="0" bestFit="1" customWidth="1"/>
    <col min="9659" max="9659" width="25.140625" style="0" customWidth="1"/>
    <col min="9660" max="9660" width="27.421875" style="0" customWidth="1"/>
    <col min="9661" max="9661" width="21.57421875" style="0" customWidth="1"/>
    <col min="9662" max="9662" width="31.57421875" style="0" bestFit="1" customWidth="1"/>
    <col min="9663" max="9663" width="31.57421875" style="0" customWidth="1"/>
    <col min="9664" max="9664" width="30.421875" style="0" customWidth="1"/>
    <col min="9705" max="9705" width="18.421875" style="0" customWidth="1"/>
    <col min="9706" max="9706" width="27.140625" style="0" customWidth="1"/>
    <col min="9707" max="9707" width="23.7109375" style="0" customWidth="1"/>
    <col min="9708" max="9708" width="17.00390625" style="0" customWidth="1"/>
    <col min="9709" max="9709" width="16.7109375" style="0" bestFit="1" customWidth="1"/>
    <col min="9710" max="9710" width="15.57421875" style="0" customWidth="1"/>
    <col min="9711" max="9711" width="13.8515625" style="0" customWidth="1"/>
    <col min="9712" max="9713" width="16.421875" style="0" bestFit="1" customWidth="1"/>
    <col min="9714" max="9714" width="12.28125" style="0" customWidth="1"/>
    <col min="9715" max="9715" width="15.00390625" style="0" bestFit="1" customWidth="1"/>
    <col min="9716" max="9716" width="16.28125" style="0" bestFit="1" customWidth="1"/>
    <col min="9717" max="9717" width="11.421875" style="0" bestFit="1" customWidth="1"/>
    <col min="9718" max="9718" width="8.28125" style="0" bestFit="1" customWidth="1"/>
    <col min="9719" max="9720" width="16.421875" style="0" bestFit="1" customWidth="1"/>
    <col min="9721" max="9721" width="18.421875" style="0" bestFit="1" customWidth="1"/>
    <col min="9722" max="9722" width="15.00390625" style="0" bestFit="1" customWidth="1"/>
    <col min="9723" max="9723" width="16.28125" style="0" bestFit="1" customWidth="1"/>
    <col min="9724" max="9724" width="16.140625" style="0" bestFit="1" customWidth="1"/>
    <col min="9725" max="9725" width="9.28125" style="0" bestFit="1" customWidth="1"/>
    <col min="9726" max="9727" width="16.57421875" style="0" bestFit="1" customWidth="1"/>
    <col min="9728" max="9728" width="18.57421875" style="0" bestFit="1" customWidth="1"/>
    <col min="9729" max="9729" width="15.00390625" style="0" bestFit="1" customWidth="1"/>
    <col min="9730" max="9730" width="16.28125" style="0" bestFit="1" customWidth="1"/>
    <col min="9731" max="9731" width="16.00390625" style="0" bestFit="1" customWidth="1"/>
    <col min="9732" max="9732" width="8.28125" style="0" bestFit="1" customWidth="1"/>
    <col min="9733" max="9734" width="16.421875" style="0" bestFit="1" customWidth="1"/>
    <col min="9735" max="9735" width="18.421875" style="0" bestFit="1" customWidth="1"/>
    <col min="9736" max="9736" width="15.00390625" style="0" bestFit="1" customWidth="1"/>
    <col min="9737" max="9737" width="16.28125" style="0" bestFit="1" customWidth="1"/>
    <col min="9738" max="9738" width="16.00390625" style="0" bestFit="1" customWidth="1"/>
    <col min="9739" max="9739" width="8.28125" style="0" bestFit="1" customWidth="1"/>
    <col min="9740" max="9741" width="16.421875" style="0" bestFit="1" customWidth="1"/>
    <col min="9742" max="9742" width="18.421875" style="0" bestFit="1" customWidth="1"/>
    <col min="9743" max="9743" width="15.00390625" style="0" bestFit="1" customWidth="1"/>
    <col min="9744" max="9744" width="17.8515625" style="0" bestFit="1" customWidth="1"/>
    <col min="9745" max="9745" width="16.00390625" style="0" bestFit="1" customWidth="1"/>
    <col min="9746" max="9746" width="8.28125" style="0" bestFit="1" customWidth="1"/>
    <col min="9747" max="9748" width="16.421875" style="0" bestFit="1" customWidth="1"/>
    <col min="9749" max="9749" width="18.421875" style="0" bestFit="1" customWidth="1"/>
    <col min="9750" max="9750" width="15.00390625" style="0" bestFit="1" customWidth="1"/>
    <col min="9751" max="9751" width="16.28125" style="0" bestFit="1" customWidth="1"/>
    <col min="9752" max="9752" width="16.00390625" style="0" bestFit="1" customWidth="1"/>
    <col min="9753" max="9753" width="8.28125" style="0" bestFit="1" customWidth="1"/>
    <col min="9754" max="9755" width="16.421875" style="0" bestFit="1" customWidth="1"/>
    <col min="9756" max="9756" width="18.421875" style="0" bestFit="1" customWidth="1"/>
    <col min="9757" max="9757" width="15.00390625" style="0" bestFit="1" customWidth="1"/>
    <col min="9758" max="9758" width="16.28125" style="0" bestFit="1" customWidth="1"/>
    <col min="9759" max="9759" width="16.00390625" style="0" bestFit="1" customWidth="1"/>
    <col min="9760" max="9760" width="8.28125" style="0" bestFit="1" customWidth="1"/>
    <col min="9761" max="9762" width="16.421875" style="0" bestFit="1" customWidth="1"/>
    <col min="9763" max="9763" width="18.421875" style="0" bestFit="1" customWidth="1"/>
    <col min="9764" max="9764" width="15.00390625" style="0" bestFit="1" customWidth="1"/>
    <col min="9765" max="9765" width="16.28125" style="0" bestFit="1" customWidth="1"/>
    <col min="9766" max="9766" width="16.00390625" style="0" bestFit="1" customWidth="1"/>
    <col min="9767" max="9767" width="8.28125" style="0" bestFit="1" customWidth="1"/>
    <col min="9768" max="9769" width="16.421875" style="0" bestFit="1" customWidth="1"/>
    <col min="9770" max="9770" width="18.421875" style="0" bestFit="1" customWidth="1"/>
    <col min="9771" max="9771" width="15.00390625" style="0" bestFit="1" customWidth="1"/>
    <col min="9772" max="9772" width="16.28125" style="0" bestFit="1" customWidth="1"/>
    <col min="9773" max="9773" width="16.140625" style="0" bestFit="1" customWidth="1"/>
    <col min="9774" max="9774" width="9.28125" style="0" bestFit="1" customWidth="1"/>
    <col min="9775" max="9776" width="16.57421875" style="0" bestFit="1" customWidth="1"/>
    <col min="9777" max="9777" width="18.57421875" style="0" bestFit="1" customWidth="1"/>
    <col min="9778" max="9778" width="15.00390625" style="0" bestFit="1" customWidth="1"/>
    <col min="9779" max="9779" width="16.28125" style="0" bestFit="1" customWidth="1"/>
    <col min="9780" max="9780" width="16.140625" style="0" bestFit="1" customWidth="1"/>
    <col min="9781" max="9781" width="9.28125" style="0" bestFit="1" customWidth="1"/>
    <col min="9782" max="9783" width="16.57421875" style="0" bestFit="1" customWidth="1"/>
    <col min="9784" max="9784" width="21.421875" style="0" customWidth="1"/>
    <col min="9785" max="9785" width="3.28125" style="0" customWidth="1"/>
    <col min="9786" max="9786" width="25.421875" style="0" customWidth="1"/>
    <col min="9787" max="9787" width="17.140625" style="0" customWidth="1"/>
    <col min="9788" max="9790" width="15.421875" style="0" customWidth="1"/>
    <col min="9791" max="9791" width="6.00390625" style="0" customWidth="1"/>
    <col min="9792" max="9792" width="15.00390625" style="0" bestFit="1" customWidth="1"/>
    <col min="9793" max="9793" width="16.28125" style="0" bestFit="1" customWidth="1"/>
    <col min="9794" max="9794" width="12.421875" style="0" bestFit="1" customWidth="1"/>
    <col min="9795" max="9795" width="8.28125" style="0" bestFit="1" customWidth="1"/>
    <col min="9796" max="9797" width="16.421875" style="0" bestFit="1" customWidth="1"/>
    <col min="9798" max="9798" width="18.421875" style="0" bestFit="1" customWidth="1"/>
    <col min="9799" max="9799" width="15.00390625" style="0" bestFit="1" customWidth="1"/>
    <col min="9800" max="9800" width="16.28125" style="0" bestFit="1" customWidth="1"/>
    <col min="9801" max="9801" width="12.421875" style="0" bestFit="1" customWidth="1"/>
    <col min="9802" max="9802" width="8.28125" style="0" bestFit="1" customWidth="1"/>
    <col min="9803" max="9804" width="16.421875" style="0" bestFit="1" customWidth="1"/>
    <col min="9805" max="9805" width="18.421875" style="0" bestFit="1" customWidth="1"/>
    <col min="9806" max="9806" width="15.00390625" style="0" bestFit="1" customWidth="1"/>
    <col min="9807" max="9807" width="16.28125" style="0" bestFit="1" customWidth="1"/>
    <col min="9808" max="9808" width="12.57421875" style="0" bestFit="1" customWidth="1"/>
    <col min="9809" max="9809" width="9.7109375" style="0" bestFit="1" customWidth="1"/>
    <col min="9810" max="9810" width="18.421875" style="0" bestFit="1" customWidth="1"/>
    <col min="9811" max="9811" width="16.57421875" style="0" bestFit="1" customWidth="1"/>
    <col min="9812" max="9812" width="18.57421875" style="0" bestFit="1" customWidth="1"/>
    <col min="9813" max="9813" width="15.00390625" style="0" bestFit="1" customWidth="1"/>
    <col min="9814" max="9814" width="16.28125" style="0" bestFit="1" customWidth="1"/>
    <col min="9815" max="9815" width="12.57421875" style="0" bestFit="1" customWidth="1"/>
    <col min="9816" max="9816" width="9.7109375" style="0" bestFit="1" customWidth="1"/>
    <col min="9817" max="9818" width="16.57421875" style="0" bestFit="1" customWidth="1"/>
    <col min="9819" max="9842" width="16.421875" style="0" customWidth="1"/>
    <col min="9843" max="9843" width="24.140625" style="0" customWidth="1"/>
    <col min="9844" max="9867" width="16.421875" style="0" customWidth="1"/>
    <col min="9868" max="9868" width="18.421875" style="0" customWidth="1"/>
    <col min="9869" max="9869" width="17.140625" style="0" bestFit="1" customWidth="1"/>
    <col min="9870" max="9870" width="18.140625" style="0" bestFit="1" customWidth="1"/>
    <col min="9871" max="9871" width="14.28125" style="0" bestFit="1" customWidth="1"/>
    <col min="9872" max="9872" width="10.57421875" style="0" bestFit="1" customWidth="1"/>
    <col min="9873" max="9873" width="18.7109375" style="0" bestFit="1" customWidth="1"/>
    <col min="9874" max="9874" width="18.421875" style="0" bestFit="1" customWidth="1"/>
    <col min="9875" max="9875" width="20.421875" style="0" bestFit="1" customWidth="1"/>
    <col min="9876" max="9876" width="5.00390625" style="0" customWidth="1"/>
    <col min="9877" max="9877" width="25.7109375" style="0" customWidth="1"/>
    <col min="9878" max="9878" width="21.57421875" style="0" customWidth="1"/>
    <col min="9879" max="9881" width="16.421875" style="0" customWidth="1"/>
    <col min="9882" max="9882" width="6.8515625" style="0" customWidth="1"/>
    <col min="9883" max="9883" width="22.140625" style="0" customWidth="1"/>
    <col min="9884" max="9888" width="16.421875" style="0" customWidth="1"/>
    <col min="9889" max="9889" width="7.7109375" style="0" customWidth="1"/>
    <col min="9890" max="9890" width="24.421875" style="0" customWidth="1"/>
    <col min="9891" max="9891" width="23.28125" style="0" customWidth="1"/>
    <col min="9892" max="9892" width="24.421875" style="0" customWidth="1"/>
    <col min="9893" max="9893" width="21.57421875" style="0" customWidth="1"/>
    <col min="9894" max="9894" width="38.00390625" style="0" bestFit="1" customWidth="1"/>
    <col min="9895" max="9895" width="38.00390625" style="0" customWidth="1"/>
    <col min="9896" max="9896" width="20.57421875" style="0" customWidth="1"/>
    <col min="9897" max="9897" width="15.421875" style="0" customWidth="1"/>
    <col min="9898" max="9898" width="29.00390625" style="0" customWidth="1"/>
    <col min="9899" max="9899" width="9.140625" style="0" customWidth="1"/>
    <col min="9900" max="9900" width="10.28125" style="0" customWidth="1"/>
    <col min="9901" max="9901" width="10.8515625" style="0" customWidth="1"/>
    <col min="9902" max="9902" width="10.7109375" style="0" customWidth="1"/>
    <col min="9903" max="9903" width="9.7109375" style="0" customWidth="1"/>
    <col min="9904" max="9904" width="11.00390625" style="0" bestFit="1" customWidth="1"/>
    <col min="9905" max="9905" width="14.421875" style="0" customWidth="1"/>
    <col min="9906" max="9906" width="10.8515625" style="0" customWidth="1"/>
    <col min="9907" max="9907" width="12.7109375" style="0" customWidth="1"/>
    <col min="9908" max="9908" width="9.57421875" style="0" customWidth="1"/>
    <col min="9913" max="9913" width="23.00390625" style="0" bestFit="1" customWidth="1"/>
    <col min="9914" max="9914" width="25.140625" style="0" bestFit="1" customWidth="1"/>
    <col min="9915" max="9915" width="25.140625" style="0" customWidth="1"/>
    <col min="9916" max="9916" width="27.421875" style="0" customWidth="1"/>
    <col min="9917" max="9917" width="21.57421875" style="0" customWidth="1"/>
    <col min="9918" max="9918" width="31.57421875" style="0" bestFit="1" customWidth="1"/>
    <col min="9919" max="9919" width="31.57421875" style="0" customWidth="1"/>
    <col min="9920" max="9920" width="30.421875" style="0" customWidth="1"/>
    <col min="9961" max="9961" width="18.421875" style="0" customWidth="1"/>
    <col min="9962" max="9962" width="27.140625" style="0" customWidth="1"/>
    <col min="9963" max="9963" width="23.7109375" style="0" customWidth="1"/>
    <col min="9964" max="9964" width="17.00390625" style="0" customWidth="1"/>
    <col min="9965" max="9965" width="16.7109375" style="0" bestFit="1" customWidth="1"/>
    <col min="9966" max="9966" width="15.57421875" style="0" customWidth="1"/>
    <col min="9967" max="9967" width="13.8515625" style="0" customWidth="1"/>
    <col min="9968" max="9969" width="16.421875" style="0" bestFit="1" customWidth="1"/>
    <col min="9970" max="9970" width="12.28125" style="0" customWidth="1"/>
    <col min="9971" max="9971" width="15.00390625" style="0" bestFit="1" customWidth="1"/>
    <col min="9972" max="9972" width="16.28125" style="0" bestFit="1" customWidth="1"/>
    <col min="9973" max="9973" width="11.421875" style="0" bestFit="1" customWidth="1"/>
    <col min="9974" max="9974" width="8.28125" style="0" bestFit="1" customWidth="1"/>
    <col min="9975" max="9976" width="16.421875" style="0" bestFit="1" customWidth="1"/>
    <col min="9977" max="9977" width="18.421875" style="0" bestFit="1" customWidth="1"/>
    <col min="9978" max="9978" width="15.00390625" style="0" bestFit="1" customWidth="1"/>
    <col min="9979" max="9979" width="16.28125" style="0" bestFit="1" customWidth="1"/>
    <col min="9980" max="9980" width="16.140625" style="0" bestFit="1" customWidth="1"/>
    <col min="9981" max="9981" width="9.28125" style="0" bestFit="1" customWidth="1"/>
    <col min="9982" max="9983" width="16.57421875" style="0" bestFit="1" customWidth="1"/>
    <col min="9984" max="9984" width="18.57421875" style="0" bestFit="1" customWidth="1"/>
    <col min="9985" max="9985" width="15.00390625" style="0" bestFit="1" customWidth="1"/>
    <col min="9986" max="9986" width="16.28125" style="0" bestFit="1" customWidth="1"/>
    <col min="9987" max="9987" width="16.00390625" style="0" bestFit="1" customWidth="1"/>
    <col min="9988" max="9988" width="8.28125" style="0" bestFit="1" customWidth="1"/>
    <col min="9989" max="9990" width="16.421875" style="0" bestFit="1" customWidth="1"/>
    <col min="9991" max="9991" width="18.421875" style="0" bestFit="1" customWidth="1"/>
    <col min="9992" max="9992" width="15.00390625" style="0" bestFit="1" customWidth="1"/>
    <col min="9993" max="9993" width="16.28125" style="0" bestFit="1" customWidth="1"/>
    <col min="9994" max="9994" width="16.00390625" style="0" bestFit="1" customWidth="1"/>
    <col min="9995" max="9995" width="8.28125" style="0" bestFit="1" customWidth="1"/>
    <col min="9996" max="9997" width="16.421875" style="0" bestFit="1" customWidth="1"/>
    <col min="9998" max="9998" width="18.421875" style="0" bestFit="1" customWidth="1"/>
    <col min="9999" max="9999" width="15.00390625" style="0" bestFit="1" customWidth="1"/>
    <col min="10000" max="10000" width="17.8515625" style="0" bestFit="1" customWidth="1"/>
    <col min="10001" max="10001" width="16.00390625" style="0" bestFit="1" customWidth="1"/>
    <col min="10002" max="10002" width="8.28125" style="0" bestFit="1" customWidth="1"/>
    <col min="10003" max="10004" width="16.421875" style="0" bestFit="1" customWidth="1"/>
    <col min="10005" max="10005" width="18.421875" style="0" bestFit="1" customWidth="1"/>
    <col min="10006" max="10006" width="15.00390625" style="0" bestFit="1" customWidth="1"/>
    <col min="10007" max="10007" width="16.28125" style="0" bestFit="1" customWidth="1"/>
    <col min="10008" max="10008" width="16.00390625" style="0" bestFit="1" customWidth="1"/>
    <col min="10009" max="10009" width="8.28125" style="0" bestFit="1" customWidth="1"/>
    <col min="10010" max="10011" width="16.421875" style="0" bestFit="1" customWidth="1"/>
    <col min="10012" max="10012" width="18.421875" style="0" bestFit="1" customWidth="1"/>
    <col min="10013" max="10013" width="15.00390625" style="0" bestFit="1" customWidth="1"/>
    <col min="10014" max="10014" width="16.28125" style="0" bestFit="1" customWidth="1"/>
    <col min="10015" max="10015" width="16.00390625" style="0" bestFit="1" customWidth="1"/>
    <col min="10016" max="10016" width="8.28125" style="0" bestFit="1" customWidth="1"/>
    <col min="10017" max="10018" width="16.421875" style="0" bestFit="1" customWidth="1"/>
    <col min="10019" max="10019" width="18.421875" style="0" bestFit="1" customWidth="1"/>
    <col min="10020" max="10020" width="15.00390625" style="0" bestFit="1" customWidth="1"/>
    <col min="10021" max="10021" width="16.28125" style="0" bestFit="1" customWidth="1"/>
    <col min="10022" max="10022" width="16.00390625" style="0" bestFit="1" customWidth="1"/>
    <col min="10023" max="10023" width="8.28125" style="0" bestFit="1" customWidth="1"/>
    <col min="10024" max="10025" width="16.421875" style="0" bestFit="1" customWidth="1"/>
    <col min="10026" max="10026" width="18.421875" style="0" bestFit="1" customWidth="1"/>
    <col min="10027" max="10027" width="15.00390625" style="0" bestFit="1" customWidth="1"/>
    <col min="10028" max="10028" width="16.28125" style="0" bestFit="1" customWidth="1"/>
    <col min="10029" max="10029" width="16.140625" style="0" bestFit="1" customWidth="1"/>
    <col min="10030" max="10030" width="9.28125" style="0" bestFit="1" customWidth="1"/>
    <col min="10031" max="10032" width="16.57421875" style="0" bestFit="1" customWidth="1"/>
    <col min="10033" max="10033" width="18.57421875" style="0" bestFit="1" customWidth="1"/>
    <col min="10034" max="10034" width="15.00390625" style="0" bestFit="1" customWidth="1"/>
    <col min="10035" max="10035" width="16.28125" style="0" bestFit="1" customWidth="1"/>
    <col min="10036" max="10036" width="16.140625" style="0" bestFit="1" customWidth="1"/>
    <col min="10037" max="10037" width="9.28125" style="0" bestFit="1" customWidth="1"/>
    <col min="10038" max="10039" width="16.57421875" style="0" bestFit="1" customWidth="1"/>
    <col min="10040" max="10040" width="21.421875" style="0" customWidth="1"/>
    <col min="10041" max="10041" width="3.28125" style="0" customWidth="1"/>
    <col min="10042" max="10042" width="25.421875" style="0" customWidth="1"/>
    <col min="10043" max="10043" width="17.140625" style="0" customWidth="1"/>
    <col min="10044" max="10046" width="15.421875" style="0" customWidth="1"/>
    <col min="10047" max="10047" width="6.00390625" style="0" customWidth="1"/>
    <col min="10048" max="10048" width="15.00390625" style="0" bestFit="1" customWidth="1"/>
    <col min="10049" max="10049" width="16.28125" style="0" bestFit="1" customWidth="1"/>
    <col min="10050" max="10050" width="12.421875" style="0" bestFit="1" customWidth="1"/>
    <col min="10051" max="10051" width="8.28125" style="0" bestFit="1" customWidth="1"/>
    <col min="10052" max="10053" width="16.421875" style="0" bestFit="1" customWidth="1"/>
    <col min="10054" max="10054" width="18.421875" style="0" bestFit="1" customWidth="1"/>
    <col min="10055" max="10055" width="15.00390625" style="0" bestFit="1" customWidth="1"/>
    <col min="10056" max="10056" width="16.28125" style="0" bestFit="1" customWidth="1"/>
    <col min="10057" max="10057" width="12.421875" style="0" bestFit="1" customWidth="1"/>
    <col min="10058" max="10058" width="8.28125" style="0" bestFit="1" customWidth="1"/>
    <col min="10059" max="10060" width="16.421875" style="0" bestFit="1" customWidth="1"/>
    <col min="10061" max="10061" width="18.421875" style="0" bestFit="1" customWidth="1"/>
    <col min="10062" max="10062" width="15.00390625" style="0" bestFit="1" customWidth="1"/>
    <col min="10063" max="10063" width="16.28125" style="0" bestFit="1" customWidth="1"/>
    <col min="10064" max="10064" width="12.57421875" style="0" bestFit="1" customWidth="1"/>
    <col min="10065" max="10065" width="9.7109375" style="0" bestFit="1" customWidth="1"/>
    <col min="10066" max="10066" width="18.421875" style="0" bestFit="1" customWidth="1"/>
    <col min="10067" max="10067" width="16.57421875" style="0" bestFit="1" customWidth="1"/>
    <col min="10068" max="10068" width="18.57421875" style="0" bestFit="1" customWidth="1"/>
    <col min="10069" max="10069" width="15.00390625" style="0" bestFit="1" customWidth="1"/>
    <col min="10070" max="10070" width="16.28125" style="0" bestFit="1" customWidth="1"/>
    <col min="10071" max="10071" width="12.57421875" style="0" bestFit="1" customWidth="1"/>
    <col min="10072" max="10072" width="9.7109375" style="0" bestFit="1" customWidth="1"/>
    <col min="10073" max="10074" width="16.57421875" style="0" bestFit="1" customWidth="1"/>
    <col min="10075" max="10098" width="16.421875" style="0" customWidth="1"/>
    <col min="10099" max="10099" width="24.140625" style="0" customWidth="1"/>
    <col min="10100" max="10123" width="16.421875" style="0" customWidth="1"/>
    <col min="10124" max="10124" width="18.421875" style="0" customWidth="1"/>
    <col min="10125" max="10125" width="17.140625" style="0" bestFit="1" customWidth="1"/>
    <col min="10126" max="10126" width="18.140625" style="0" bestFit="1" customWidth="1"/>
    <col min="10127" max="10127" width="14.28125" style="0" bestFit="1" customWidth="1"/>
    <col min="10128" max="10128" width="10.57421875" style="0" bestFit="1" customWidth="1"/>
    <col min="10129" max="10129" width="18.7109375" style="0" bestFit="1" customWidth="1"/>
    <col min="10130" max="10130" width="18.421875" style="0" bestFit="1" customWidth="1"/>
    <col min="10131" max="10131" width="20.421875" style="0" bestFit="1" customWidth="1"/>
    <col min="10132" max="10132" width="5.00390625" style="0" customWidth="1"/>
    <col min="10133" max="10133" width="25.7109375" style="0" customWidth="1"/>
    <col min="10134" max="10134" width="21.57421875" style="0" customWidth="1"/>
    <col min="10135" max="10137" width="16.421875" style="0" customWidth="1"/>
    <col min="10138" max="10138" width="6.8515625" style="0" customWidth="1"/>
    <col min="10139" max="10139" width="22.140625" style="0" customWidth="1"/>
    <col min="10140" max="10144" width="16.421875" style="0" customWidth="1"/>
    <col min="10145" max="10145" width="7.7109375" style="0" customWidth="1"/>
    <col min="10146" max="10146" width="24.421875" style="0" customWidth="1"/>
    <col min="10147" max="10147" width="23.28125" style="0" customWidth="1"/>
    <col min="10148" max="10148" width="24.421875" style="0" customWidth="1"/>
    <col min="10149" max="10149" width="21.57421875" style="0" customWidth="1"/>
    <col min="10150" max="10150" width="38.00390625" style="0" bestFit="1" customWidth="1"/>
    <col min="10151" max="10151" width="38.00390625" style="0" customWidth="1"/>
    <col min="10152" max="10152" width="20.57421875" style="0" customWidth="1"/>
    <col min="10153" max="10153" width="15.421875" style="0" customWidth="1"/>
    <col min="10154" max="10154" width="29.00390625" style="0" customWidth="1"/>
    <col min="10155" max="10155" width="9.140625" style="0" customWidth="1"/>
    <col min="10156" max="10156" width="10.28125" style="0" customWidth="1"/>
    <col min="10157" max="10157" width="10.8515625" style="0" customWidth="1"/>
    <col min="10158" max="10158" width="10.7109375" style="0" customWidth="1"/>
    <col min="10159" max="10159" width="9.7109375" style="0" customWidth="1"/>
    <col min="10160" max="10160" width="11.00390625" style="0" bestFit="1" customWidth="1"/>
    <col min="10161" max="10161" width="14.421875" style="0" customWidth="1"/>
    <col min="10162" max="10162" width="10.8515625" style="0" customWidth="1"/>
    <col min="10163" max="10163" width="12.7109375" style="0" customWidth="1"/>
    <col min="10164" max="10164" width="9.57421875" style="0" customWidth="1"/>
    <col min="10169" max="10169" width="23.00390625" style="0" bestFit="1" customWidth="1"/>
    <col min="10170" max="10170" width="25.140625" style="0" bestFit="1" customWidth="1"/>
    <col min="10171" max="10171" width="25.140625" style="0" customWidth="1"/>
    <col min="10172" max="10172" width="27.421875" style="0" customWidth="1"/>
    <col min="10173" max="10173" width="21.57421875" style="0" customWidth="1"/>
    <col min="10174" max="10174" width="31.57421875" style="0" bestFit="1" customWidth="1"/>
    <col min="10175" max="10175" width="31.57421875" style="0" customWidth="1"/>
    <col min="10176" max="10176" width="30.421875" style="0" customWidth="1"/>
    <col min="10217" max="10217" width="18.421875" style="0" customWidth="1"/>
    <col min="10218" max="10218" width="27.140625" style="0" customWidth="1"/>
    <col min="10219" max="10219" width="23.7109375" style="0" customWidth="1"/>
    <col min="10220" max="10220" width="17.00390625" style="0" customWidth="1"/>
    <col min="10221" max="10221" width="16.7109375" style="0" bestFit="1" customWidth="1"/>
    <col min="10222" max="10222" width="15.57421875" style="0" customWidth="1"/>
    <col min="10223" max="10223" width="13.8515625" style="0" customWidth="1"/>
    <col min="10224" max="10225" width="16.421875" style="0" bestFit="1" customWidth="1"/>
    <col min="10226" max="10226" width="12.28125" style="0" customWidth="1"/>
    <col min="10227" max="10227" width="15.00390625" style="0" bestFit="1" customWidth="1"/>
    <col min="10228" max="10228" width="16.28125" style="0" bestFit="1" customWidth="1"/>
    <col min="10229" max="10229" width="11.421875" style="0" bestFit="1" customWidth="1"/>
    <col min="10230" max="10230" width="8.28125" style="0" bestFit="1" customWidth="1"/>
    <col min="10231" max="10232" width="16.421875" style="0" bestFit="1" customWidth="1"/>
    <col min="10233" max="10233" width="18.421875" style="0" bestFit="1" customWidth="1"/>
    <col min="10234" max="10234" width="15.00390625" style="0" bestFit="1" customWidth="1"/>
    <col min="10235" max="10235" width="16.28125" style="0" bestFit="1" customWidth="1"/>
    <col min="10236" max="10236" width="16.140625" style="0" bestFit="1" customWidth="1"/>
    <col min="10237" max="10237" width="9.28125" style="0" bestFit="1" customWidth="1"/>
    <col min="10238" max="10239" width="16.57421875" style="0" bestFit="1" customWidth="1"/>
    <col min="10240" max="10240" width="18.57421875" style="0" bestFit="1" customWidth="1"/>
    <col min="10241" max="10241" width="15.00390625" style="0" bestFit="1" customWidth="1"/>
    <col min="10242" max="10242" width="16.28125" style="0" bestFit="1" customWidth="1"/>
    <col min="10243" max="10243" width="16.00390625" style="0" bestFit="1" customWidth="1"/>
    <col min="10244" max="10244" width="8.28125" style="0" bestFit="1" customWidth="1"/>
    <col min="10245" max="10246" width="16.421875" style="0" bestFit="1" customWidth="1"/>
    <col min="10247" max="10247" width="18.421875" style="0" bestFit="1" customWidth="1"/>
    <col min="10248" max="10248" width="15.00390625" style="0" bestFit="1" customWidth="1"/>
    <col min="10249" max="10249" width="16.28125" style="0" bestFit="1" customWidth="1"/>
    <col min="10250" max="10250" width="16.00390625" style="0" bestFit="1" customWidth="1"/>
    <col min="10251" max="10251" width="8.28125" style="0" bestFit="1" customWidth="1"/>
    <col min="10252" max="10253" width="16.421875" style="0" bestFit="1" customWidth="1"/>
    <col min="10254" max="10254" width="18.421875" style="0" bestFit="1" customWidth="1"/>
    <col min="10255" max="10255" width="15.00390625" style="0" bestFit="1" customWidth="1"/>
    <col min="10256" max="10256" width="17.8515625" style="0" bestFit="1" customWidth="1"/>
    <col min="10257" max="10257" width="16.00390625" style="0" bestFit="1" customWidth="1"/>
    <col min="10258" max="10258" width="8.28125" style="0" bestFit="1" customWidth="1"/>
    <col min="10259" max="10260" width="16.421875" style="0" bestFit="1" customWidth="1"/>
    <col min="10261" max="10261" width="18.421875" style="0" bestFit="1" customWidth="1"/>
    <col min="10262" max="10262" width="15.00390625" style="0" bestFit="1" customWidth="1"/>
    <col min="10263" max="10263" width="16.28125" style="0" bestFit="1" customWidth="1"/>
    <col min="10264" max="10264" width="16.00390625" style="0" bestFit="1" customWidth="1"/>
    <col min="10265" max="10265" width="8.28125" style="0" bestFit="1" customWidth="1"/>
    <col min="10266" max="10267" width="16.421875" style="0" bestFit="1" customWidth="1"/>
    <col min="10268" max="10268" width="18.421875" style="0" bestFit="1" customWidth="1"/>
    <col min="10269" max="10269" width="15.00390625" style="0" bestFit="1" customWidth="1"/>
    <col min="10270" max="10270" width="16.28125" style="0" bestFit="1" customWidth="1"/>
    <col min="10271" max="10271" width="16.00390625" style="0" bestFit="1" customWidth="1"/>
    <col min="10272" max="10272" width="8.28125" style="0" bestFit="1" customWidth="1"/>
    <col min="10273" max="10274" width="16.421875" style="0" bestFit="1" customWidth="1"/>
    <col min="10275" max="10275" width="18.421875" style="0" bestFit="1" customWidth="1"/>
    <col min="10276" max="10276" width="15.00390625" style="0" bestFit="1" customWidth="1"/>
    <col min="10277" max="10277" width="16.28125" style="0" bestFit="1" customWidth="1"/>
    <col min="10278" max="10278" width="16.00390625" style="0" bestFit="1" customWidth="1"/>
    <col min="10279" max="10279" width="8.28125" style="0" bestFit="1" customWidth="1"/>
    <col min="10280" max="10281" width="16.421875" style="0" bestFit="1" customWidth="1"/>
    <col min="10282" max="10282" width="18.421875" style="0" bestFit="1" customWidth="1"/>
    <col min="10283" max="10283" width="15.00390625" style="0" bestFit="1" customWidth="1"/>
    <col min="10284" max="10284" width="16.28125" style="0" bestFit="1" customWidth="1"/>
    <col min="10285" max="10285" width="16.140625" style="0" bestFit="1" customWidth="1"/>
    <col min="10286" max="10286" width="9.28125" style="0" bestFit="1" customWidth="1"/>
    <col min="10287" max="10288" width="16.57421875" style="0" bestFit="1" customWidth="1"/>
    <col min="10289" max="10289" width="18.57421875" style="0" bestFit="1" customWidth="1"/>
    <col min="10290" max="10290" width="15.00390625" style="0" bestFit="1" customWidth="1"/>
    <col min="10291" max="10291" width="16.28125" style="0" bestFit="1" customWidth="1"/>
    <col min="10292" max="10292" width="16.140625" style="0" bestFit="1" customWidth="1"/>
    <col min="10293" max="10293" width="9.28125" style="0" bestFit="1" customWidth="1"/>
    <col min="10294" max="10295" width="16.57421875" style="0" bestFit="1" customWidth="1"/>
    <col min="10296" max="10296" width="21.421875" style="0" customWidth="1"/>
    <col min="10297" max="10297" width="3.28125" style="0" customWidth="1"/>
    <col min="10298" max="10298" width="25.421875" style="0" customWidth="1"/>
    <col min="10299" max="10299" width="17.140625" style="0" customWidth="1"/>
    <col min="10300" max="10302" width="15.421875" style="0" customWidth="1"/>
    <col min="10303" max="10303" width="6.00390625" style="0" customWidth="1"/>
    <col min="10304" max="10304" width="15.00390625" style="0" bestFit="1" customWidth="1"/>
    <col min="10305" max="10305" width="16.28125" style="0" bestFit="1" customWidth="1"/>
    <col min="10306" max="10306" width="12.421875" style="0" bestFit="1" customWidth="1"/>
    <col min="10307" max="10307" width="8.28125" style="0" bestFit="1" customWidth="1"/>
    <col min="10308" max="10309" width="16.421875" style="0" bestFit="1" customWidth="1"/>
    <col min="10310" max="10310" width="18.421875" style="0" bestFit="1" customWidth="1"/>
    <col min="10311" max="10311" width="15.00390625" style="0" bestFit="1" customWidth="1"/>
    <col min="10312" max="10312" width="16.28125" style="0" bestFit="1" customWidth="1"/>
    <col min="10313" max="10313" width="12.421875" style="0" bestFit="1" customWidth="1"/>
    <col min="10314" max="10314" width="8.28125" style="0" bestFit="1" customWidth="1"/>
    <col min="10315" max="10316" width="16.421875" style="0" bestFit="1" customWidth="1"/>
    <col min="10317" max="10317" width="18.421875" style="0" bestFit="1" customWidth="1"/>
    <col min="10318" max="10318" width="15.00390625" style="0" bestFit="1" customWidth="1"/>
    <col min="10319" max="10319" width="16.28125" style="0" bestFit="1" customWidth="1"/>
    <col min="10320" max="10320" width="12.57421875" style="0" bestFit="1" customWidth="1"/>
    <col min="10321" max="10321" width="9.7109375" style="0" bestFit="1" customWidth="1"/>
    <col min="10322" max="10322" width="18.421875" style="0" bestFit="1" customWidth="1"/>
    <col min="10323" max="10323" width="16.57421875" style="0" bestFit="1" customWidth="1"/>
    <col min="10324" max="10324" width="18.57421875" style="0" bestFit="1" customWidth="1"/>
    <col min="10325" max="10325" width="15.00390625" style="0" bestFit="1" customWidth="1"/>
    <col min="10326" max="10326" width="16.28125" style="0" bestFit="1" customWidth="1"/>
    <col min="10327" max="10327" width="12.57421875" style="0" bestFit="1" customWidth="1"/>
    <col min="10328" max="10328" width="9.7109375" style="0" bestFit="1" customWidth="1"/>
    <col min="10329" max="10330" width="16.57421875" style="0" bestFit="1" customWidth="1"/>
    <col min="10331" max="10354" width="16.421875" style="0" customWidth="1"/>
    <col min="10355" max="10355" width="24.140625" style="0" customWidth="1"/>
    <col min="10356" max="10379" width="16.421875" style="0" customWidth="1"/>
    <col min="10380" max="10380" width="18.421875" style="0" customWidth="1"/>
    <col min="10381" max="10381" width="17.140625" style="0" bestFit="1" customWidth="1"/>
    <col min="10382" max="10382" width="18.140625" style="0" bestFit="1" customWidth="1"/>
    <col min="10383" max="10383" width="14.28125" style="0" bestFit="1" customWidth="1"/>
    <col min="10384" max="10384" width="10.57421875" style="0" bestFit="1" customWidth="1"/>
    <col min="10385" max="10385" width="18.7109375" style="0" bestFit="1" customWidth="1"/>
    <col min="10386" max="10386" width="18.421875" style="0" bestFit="1" customWidth="1"/>
    <col min="10387" max="10387" width="20.421875" style="0" bestFit="1" customWidth="1"/>
    <col min="10388" max="10388" width="5.00390625" style="0" customWidth="1"/>
    <col min="10389" max="10389" width="25.7109375" style="0" customWidth="1"/>
    <col min="10390" max="10390" width="21.57421875" style="0" customWidth="1"/>
    <col min="10391" max="10393" width="16.421875" style="0" customWidth="1"/>
    <col min="10394" max="10394" width="6.8515625" style="0" customWidth="1"/>
    <col min="10395" max="10395" width="22.140625" style="0" customWidth="1"/>
    <col min="10396" max="10400" width="16.421875" style="0" customWidth="1"/>
    <col min="10401" max="10401" width="7.7109375" style="0" customWidth="1"/>
    <col min="10402" max="10402" width="24.421875" style="0" customWidth="1"/>
    <col min="10403" max="10403" width="23.28125" style="0" customWidth="1"/>
    <col min="10404" max="10404" width="24.421875" style="0" customWidth="1"/>
    <col min="10405" max="10405" width="21.57421875" style="0" customWidth="1"/>
    <col min="10406" max="10406" width="38.00390625" style="0" bestFit="1" customWidth="1"/>
    <col min="10407" max="10407" width="38.00390625" style="0" customWidth="1"/>
    <col min="10408" max="10408" width="20.57421875" style="0" customWidth="1"/>
    <col min="10409" max="10409" width="15.421875" style="0" customWidth="1"/>
    <col min="10410" max="10410" width="29.00390625" style="0" customWidth="1"/>
    <col min="10411" max="10411" width="9.140625" style="0" customWidth="1"/>
    <col min="10412" max="10412" width="10.28125" style="0" customWidth="1"/>
    <col min="10413" max="10413" width="10.8515625" style="0" customWidth="1"/>
    <col min="10414" max="10414" width="10.7109375" style="0" customWidth="1"/>
    <col min="10415" max="10415" width="9.7109375" style="0" customWidth="1"/>
    <col min="10416" max="10416" width="11.00390625" style="0" bestFit="1" customWidth="1"/>
    <col min="10417" max="10417" width="14.421875" style="0" customWidth="1"/>
    <col min="10418" max="10418" width="10.8515625" style="0" customWidth="1"/>
    <col min="10419" max="10419" width="12.7109375" style="0" customWidth="1"/>
    <col min="10420" max="10420" width="9.57421875" style="0" customWidth="1"/>
    <col min="10425" max="10425" width="23.00390625" style="0" bestFit="1" customWidth="1"/>
    <col min="10426" max="10426" width="25.140625" style="0" bestFit="1" customWidth="1"/>
    <col min="10427" max="10427" width="25.140625" style="0" customWidth="1"/>
    <col min="10428" max="10428" width="27.421875" style="0" customWidth="1"/>
    <col min="10429" max="10429" width="21.57421875" style="0" customWidth="1"/>
    <col min="10430" max="10430" width="31.57421875" style="0" bestFit="1" customWidth="1"/>
    <col min="10431" max="10431" width="31.57421875" style="0" customWidth="1"/>
    <col min="10432" max="10432" width="30.421875" style="0" customWidth="1"/>
    <col min="10473" max="10473" width="18.421875" style="0" customWidth="1"/>
    <col min="10474" max="10474" width="27.140625" style="0" customWidth="1"/>
    <col min="10475" max="10475" width="23.7109375" style="0" customWidth="1"/>
    <col min="10476" max="10476" width="17.00390625" style="0" customWidth="1"/>
    <col min="10477" max="10477" width="16.7109375" style="0" bestFit="1" customWidth="1"/>
    <col min="10478" max="10478" width="15.57421875" style="0" customWidth="1"/>
    <col min="10479" max="10479" width="13.8515625" style="0" customWidth="1"/>
    <col min="10480" max="10481" width="16.421875" style="0" bestFit="1" customWidth="1"/>
    <col min="10482" max="10482" width="12.28125" style="0" customWidth="1"/>
    <col min="10483" max="10483" width="15.00390625" style="0" bestFit="1" customWidth="1"/>
    <col min="10484" max="10484" width="16.28125" style="0" bestFit="1" customWidth="1"/>
    <col min="10485" max="10485" width="11.421875" style="0" bestFit="1" customWidth="1"/>
    <col min="10486" max="10486" width="8.28125" style="0" bestFit="1" customWidth="1"/>
    <col min="10487" max="10488" width="16.421875" style="0" bestFit="1" customWidth="1"/>
    <col min="10489" max="10489" width="18.421875" style="0" bestFit="1" customWidth="1"/>
    <col min="10490" max="10490" width="15.00390625" style="0" bestFit="1" customWidth="1"/>
    <col min="10491" max="10491" width="16.28125" style="0" bestFit="1" customWidth="1"/>
    <col min="10492" max="10492" width="16.140625" style="0" bestFit="1" customWidth="1"/>
    <col min="10493" max="10493" width="9.28125" style="0" bestFit="1" customWidth="1"/>
    <col min="10494" max="10495" width="16.57421875" style="0" bestFit="1" customWidth="1"/>
    <col min="10496" max="10496" width="18.57421875" style="0" bestFit="1" customWidth="1"/>
    <col min="10497" max="10497" width="15.00390625" style="0" bestFit="1" customWidth="1"/>
    <col min="10498" max="10498" width="16.28125" style="0" bestFit="1" customWidth="1"/>
    <col min="10499" max="10499" width="16.00390625" style="0" bestFit="1" customWidth="1"/>
    <col min="10500" max="10500" width="8.28125" style="0" bestFit="1" customWidth="1"/>
    <col min="10501" max="10502" width="16.421875" style="0" bestFit="1" customWidth="1"/>
    <col min="10503" max="10503" width="18.421875" style="0" bestFit="1" customWidth="1"/>
    <col min="10504" max="10504" width="15.00390625" style="0" bestFit="1" customWidth="1"/>
    <col min="10505" max="10505" width="16.28125" style="0" bestFit="1" customWidth="1"/>
    <col min="10506" max="10506" width="16.00390625" style="0" bestFit="1" customWidth="1"/>
    <col min="10507" max="10507" width="8.28125" style="0" bestFit="1" customWidth="1"/>
    <col min="10508" max="10509" width="16.421875" style="0" bestFit="1" customWidth="1"/>
    <col min="10510" max="10510" width="18.421875" style="0" bestFit="1" customWidth="1"/>
    <col min="10511" max="10511" width="15.00390625" style="0" bestFit="1" customWidth="1"/>
    <col min="10512" max="10512" width="17.8515625" style="0" bestFit="1" customWidth="1"/>
    <col min="10513" max="10513" width="16.00390625" style="0" bestFit="1" customWidth="1"/>
    <col min="10514" max="10514" width="8.28125" style="0" bestFit="1" customWidth="1"/>
    <col min="10515" max="10516" width="16.421875" style="0" bestFit="1" customWidth="1"/>
    <col min="10517" max="10517" width="18.421875" style="0" bestFit="1" customWidth="1"/>
    <col min="10518" max="10518" width="15.00390625" style="0" bestFit="1" customWidth="1"/>
    <col min="10519" max="10519" width="16.28125" style="0" bestFit="1" customWidth="1"/>
    <col min="10520" max="10520" width="16.00390625" style="0" bestFit="1" customWidth="1"/>
    <col min="10521" max="10521" width="8.28125" style="0" bestFit="1" customWidth="1"/>
    <col min="10522" max="10523" width="16.421875" style="0" bestFit="1" customWidth="1"/>
    <col min="10524" max="10524" width="18.421875" style="0" bestFit="1" customWidth="1"/>
    <col min="10525" max="10525" width="15.00390625" style="0" bestFit="1" customWidth="1"/>
    <col min="10526" max="10526" width="16.28125" style="0" bestFit="1" customWidth="1"/>
    <col min="10527" max="10527" width="16.00390625" style="0" bestFit="1" customWidth="1"/>
    <col min="10528" max="10528" width="8.28125" style="0" bestFit="1" customWidth="1"/>
    <col min="10529" max="10530" width="16.421875" style="0" bestFit="1" customWidth="1"/>
    <col min="10531" max="10531" width="18.421875" style="0" bestFit="1" customWidth="1"/>
    <col min="10532" max="10532" width="15.00390625" style="0" bestFit="1" customWidth="1"/>
    <col min="10533" max="10533" width="16.28125" style="0" bestFit="1" customWidth="1"/>
    <col min="10534" max="10534" width="16.00390625" style="0" bestFit="1" customWidth="1"/>
    <col min="10535" max="10535" width="8.28125" style="0" bestFit="1" customWidth="1"/>
    <col min="10536" max="10537" width="16.421875" style="0" bestFit="1" customWidth="1"/>
    <col min="10538" max="10538" width="18.421875" style="0" bestFit="1" customWidth="1"/>
    <col min="10539" max="10539" width="15.00390625" style="0" bestFit="1" customWidth="1"/>
    <col min="10540" max="10540" width="16.28125" style="0" bestFit="1" customWidth="1"/>
    <col min="10541" max="10541" width="16.140625" style="0" bestFit="1" customWidth="1"/>
    <col min="10542" max="10542" width="9.28125" style="0" bestFit="1" customWidth="1"/>
    <col min="10543" max="10544" width="16.57421875" style="0" bestFit="1" customWidth="1"/>
    <col min="10545" max="10545" width="18.57421875" style="0" bestFit="1" customWidth="1"/>
    <col min="10546" max="10546" width="15.00390625" style="0" bestFit="1" customWidth="1"/>
    <col min="10547" max="10547" width="16.28125" style="0" bestFit="1" customWidth="1"/>
    <col min="10548" max="10548" width="16.140625" style="0" bestFit="1" customWidth="1"/>
    <col min="10549" max="10549" width="9.28125" style="0" bestFit="1" customWidth="1"/>
    <col min="10550" max="10551" width="16.57421875" style="0" bestFit="1" customWidth="1"/>
    <col min="10552" max="10552" width="21.421875" style="0" customWidth="1"/>
    <col min="10553" max="10553" width="3.28125" style="0" customWidth="1"/>
    <col min="10554" max="10554" width="25.421875" style="0" customWidth="1"/>
    <col min="10555" max="10555" width="17.140625" style="0" customWidth="1"/>
    <col min="10556" max="10558" width="15.421875" style="0" customWidth="1"/>
    <col min="10559" max="10559" width="6.00390625" style="0" customWidth="1"/>
    <col min="10560" max="10560" width="15.00390625" style="0" bestFit="1" customWidth="1"/>
    <col min="10561" max="10561" width="16.28125" style="0" bestFit="1" customWidth="1"/>
    <col min="10562" max="10562" width="12.421875" style="0" bestFit="1" customWidth="1"/>
    <col min="10563" max="10563" width="8.28125" style="0" bestFit="1" customWidth="1"/>
    <col min="10564" max="10565" width="16.421875" style="0" bestFit="1" customWidth="1"/>
    <col min="10566" max="10566" width="18.421875" style="0" bestFit="1" customWidth="1"/>
    <col min="10567" max="10567" width="15.00390625" style="0" bestFit="1" customWidth="1"/>
    <col min="10568" max="10568" width="16.28125" style="0" bestFit="1" customWidth="1"/>
    <col min="10569" max="10569" width="12.421875" style="0" bestFit="1" customWidth="1"/>
    <col min="10570" max="10570" width="8.28125" style="0" bestFit="1" customWidth="1"/>
    <col min="10571" max="10572" width="16.421875" style="0" bestFit="1" customWidth="1"/>
    <col min="10573" max="10573" width="18.421875" style="0" bestFit="1" customWidth="1"/>
    <col min="10574" max="10574" width="15.00390625" style="0" bestFit="1" customWidth="1"/>
    <col min="10575" max="10575" width="16.28125" style="0" bestFit="1" customWidth="1"/>
    <col min="10576" max="10576" width="12.57421875" style="0" bestFit="1" customWidth="1"/>
    <col min="10577" max="10577" width="9.7109375" style="0" bestFit="1" customWidth="1"/>
    <col min="10578" max="10578" width="18.421875" style="0" bestFit="1" customWidth="1"/>
    <col min="10579" max="10579" width="16.57421875" style="0" bestFit="1" customWidth="1"/>
    <col min="10580" max="10580" width="18.57421875" style="0" bestFit="1" customWidth="1"/>
    <col min="10581" max="10581" width="15.00390625" style="0" bestFit="1" customWidth="1"/>
    <col min="10582" max="10582" width="16.28125" style="0" bestFit="1" customWidth="1"/>
    <col min="10583" max="10583" width="12.57421875" style="0" bestFit="1" customWidth="1"/>
    <col min="10584" max="10584" width="9.7109375" style="0" bestFit="1" customWidth="1"/>
    <col min="10585" max="10586" width="16.57421875" style="0" bestFit="1" customWidth="1"/>
    <col min="10587" max="10610" width="16.421875" style="0" customWidth="1"/>
    <col min="10611" max="10611" width="24.140625" style="0" customWidth="1"/>
    <col min="10612" max="10635" width="16.421875" style="0" customWidth="1"/>
    <col min="10636" max="10636" width="18.421875" style="0" customWidth="1"/>
    <col min="10637" max="10637" width="17.140625" style="0" bestFit="1" customWidth="1"/>
    <col min="10638" max="10638" width="18.140625" style="0" bestFit="1" customWidth="1"/>
    <col min="10639" max="10639" width="14.28125" style="0" bestFit="1" customWidth="1"/>
    <col min="10640" max="10640" width="10.57421875" style="0" bestFit="1" customWidth="1"/>
    <col min="10641" max="10641" width="18.7109375" style="0" bestFit="1" customWidth="1"/>
    <col min="10642" max="10642" width="18.421875" style="0" bestFit="1" customWidth="1"/>
    <col min="10643" max="10643" width="20.421875" style="0" bestFit="1" customWidth="1"/>
    <col min="10644" max="10644" width="5.00390625" style="0" customWidth="1"/>
    <col min="10645" max="10645" width="25.7109375" style="0" customWidth="1"/>
    <col min="10646" max="10646" width="21.57421875" style="0" customWidth="1"/>
    <col min="10647" max="10649" width="16.421875" style="0" customWidth="1"/>
    <col min="10650" max="10650" width="6.8515625" style="0" customWidth="1"/>
    <col min="10651" max="10651" width="22.140625" style="0" customWidth="1"/>
    <col min="10652" max="10656" width="16.421875" style="0" customWidth="1"/>
    <col min="10657" max="10657" width="7.7109375" style="0" customWidth="1"/>
    <col min="10658" max="10658" width="24.421875" style="0" customWidth="1"/>
    <col min="10659" max="10659" width="23.28125" style="0" customWidth="1"/>
    <col min="10660" max="10660" width="24.421875" style="0" customWidth="1"/>
    <col min="10661" max="10661" width="21.57421875" style="0" customWidth="1"/>
    <col min="10662" max="10662" width="38.00390625" style="0" bestFit="1" customWidth="1"/>
    <col min="10663" max="10663" width="38.00390625" style="0" customWidth="1"/>
    <col min="10664" max="10664" width="20.57421875" style="0" customWidth="1"/>
    <col min="10665" max="10665" width="15.421875" style="0" customWidth="1"/>
    <col min="10666" max="10666" width="29.00390625" style="0" customWidth="1"/>
    <col min="10667" max="10667" width="9.140625" style="0" customWidth="1"/>
    <col min="10668" max="10668" width="10.28125" style="0" customWidth="1"/>
    <col min="10669" max="10669" width="10.8515625" style="0" customWidth="1"/>
    <col min="10670" max="10670" width="10.7109375" style="0" customWidth="1"/>
    <col min="10671" max="10671" width="9.7109375" style="0" customWidth="1"/>
    <col min="10672" max="10672" width="11.00390625" style="0" bestFit="1" customWidth="1"/>
    <col min="10673" max="10673" width="14.421875" style="0" customWidth="1"/>
    <col min="10674" max="10674" width="10.8515625" style="0" customWidth="1"/>
    <col min="10675" max="10675" width="12.7109375" style="0" customWidth="1"/>
    <col min="10676" max="10676" width="9.57421875" style="0" customWidth="1"/>
    <col min="10681" max="10681" width="23.00390625" style="0" bestFit="1" customWidth="1"/>
    <col min="10682" max="10682" width="25.140625" style="0" bestFit="1" customWidth="1"/>
    <col min="10683" max="10683" width="25.140625" style="0" customWidth="1"/>
    <col min="10684" max="10684" width="27.421875" style="0" customWidth="1"/>
    <col min="10685" max="10685" width="21.57421875" style="0" customWidth="1"/>
    <col min="10686" max="10686" width="31.57421875" style="0" bestFit="1" customWidth="1"/>
    <col min="10687" max="10687" width="31.57421875" style="0" customWidth="1"/>
    <col min="10688" max="10688" width="30.421875" style="0" customWidth="1"/>
    <col min="10729" max="10729" width="18.421875" style="0" customWidth="1"/>
    <col min="10730" max="10730" width="27.140625" style="0" customWidth="1"/>
    <col min="10731" max="10731" width="23.7109375" style="0" customWidth="1"/>
    <col min="10732" max="10732" width="17.00390625" style="0" customWidth="1"/>
    <col min="10733" max="10733" width="16.7109375" style="0" bestFit="1" customWidth="1"/>
    <col min="10734" max="10734" width="15.57421875" style="0" customWidth="1"/>
    <col min="10735" max="10735" width="13.8515625" style="0" customWidth="1"/>
    <col min="10736" max="10737" width="16.421875" style="0" bestFit="1" customWidth="1"/>
    <col min="10738" max="10738" width="12.28125" style="0" customWidth="1"/>
    <col min="10739" max="10739" width="15.00390625" style="0" bestFit="1" customWidth="1"/>
    <col min="10740" max="10740" width="16.28125" style="0" bestFit="1" customWidth="1"/>
    <col min="10741" max="10741" width="11.421875" style="0" bestFit="1" customWidth="1"/>
    <col min="10742" max="10742" width="8.28125" style="0" bestFit="1" customWidth="1"/>
    <col min="10743" max="10744" width="16.421875" style="0" bestFit="1" customWidth="1"/>
    <col min="10745" max="10745" width="18.421875" style="0" bestFit="1" customWidth="1"/>
    <col min="10746" max="10746" width="15.00390625" style="0" bestFit="1" customWidth="1"/>
    <col min="10747" max="10747" width="16.28125" style="0" bestFit="1" customWidth="1"/>
    <col min="10748" max="10748" width="16.140625" style="0" bestFit="1" customWidth="1"/>
    <col min="10749" max="10749" width="9.28125" style="0" bestFit="1" customWidth="1"/>
    <col min="10750" max="10751" width="16.57421875" style="0" bestFit="1" customWidth="1"/>
    <col min="10752" max="10752" width="18.57421875" style="0" bestFit="1" customWidth="1"/>
    <col min="10753" max="10753" width="15.00390625" style="0" bestFit="1" customWidth="1"/>
    <col min="10754" max="10754" width="16.28125" style="0" bestFit="1" customWidth="1"/>
    <col min="10755" max="10755" width="16.00390625" style="0" bestFit="1" customWidth="1"/>
    <col min="10756" max="10756" width="8.28125" style="0" bestFit="1" customWidth="1"/>
    <col min="10757" max="10758" width="16.421875" style="0" bestFit="1" customWidth="1"/>
    <col min="10759" max="10759" width="18.421875" style="0" bestFit="1" customWidth="1"/>
    <col min="10760" max="10760" width="15.00390625" style="0" bestFit="1" customWidth="1"/>
    <col min="10761" max="10761" width="16.28125" style="0" bestFit="1" customWidth="1"/>
    <col min="10762" max="10762" width="16.00390625" style="0" bestFit="1" customWidth="1"/>
    <col min="10763" max="10763" width="8.28125" style="0" bestFit="1" customWidth="1"/>
    <col min="10764" max="10765" width="16.421875" style="0" bestFit="1" customWidth="1"/>
    <col min="10766" max="10766" width="18.421875" style="0" bestFit="1" customWidth="1"/>
    <col min="10767" max="10767" width="15.00390625" style="0" bestFit="1" customWidth="1"/>
    <col min="10768" max="10768" width="17.8515625" style="0" bestFit="1" customWidth="1"/>
    <col min="10769" max="10769" width="16.00390625" style="0" bestFit="1" customWidth="1"/>
    <col min="10770" max="10770" width="8.28125" style="0" bestFit="1" customWidth="1"/>
    <col min="10771" max="10772" width="16.421875" style="0" bestFit="1" customWidth="1"/>
    <col min="10773" max="10773" width="18.421875" style="0" bestFit="1" customWidth="1"/>
    <col min="10774" max="10774" width="15.00390625" style="0" bestFit="1" customWidth="1"/>
    <col min="10775" max="10775" width="16.28125" style="0" bestFit="1" customWidth="1"/>
    <col min="10776" max="10776" width="16.00390625" style="0" bestFit="1" customWidth="1"/>
    <col min="10777" max="10777" width="8.28125" style="0" bestFit="1" customWidth="1"/>
    <col min="10778" max="10779" width="16.421875" style="0" bestFit="1" customWidth="1"/>
    <col min="10780" max="10780" width="18.421875" style="0" bestFit="1" customWidth="1"/>
    <col min="10781" max="10781" width="15.00390625" style="0" bestFit="1" customWidth="1"/>
    <col min="10782" max="10782" width="16.28125" style="0" bestFit="1" customWidth="1"/>
    <col min="10783" max="10783" width="16.00390625" style="0" bestFit="1" customWidth="1"/>
    <col min="10784" max="10784" width="8.28125" style="0" bestFit="1" customWidth="1"/>
    <col min="10785" max="10786" width="16.421875" style="0" bestFit="1" customWidth="1"/>
    <col min="10787" max="10787" width="18.421875" style="0" bestFit="1" customWidth="1"/>
    <col min="10788" max="10788" width="15.00390625" style="0" bestFit="1" customWidth="1"/>
    <col min="10789" max="10789" width="16.28125" style="0" bestFit="1" customWidth="1"/>
    <col min="10790" max="10790" width="16.00390625" style="0" bestFit="1" customWidth="1"/>
    <col min="10791" max="10791" width="8.28125" style="0" bestFit="1" customWidth="1"/>
    <col min="10792" max="10793" width="16.421875" style="0" bestFit="1" customWidth="1"/>
    <col min="10794" max="10794" width="18.421875" style="0" bestFit="1" customWidth="1"/>
    <col min="10795" max="10795" width="15.00390625" style="0" bestFit="1" customWidth="1"/>
    <col min="10796" max="10796" width="16.28125" style="0" bestFit="1" customWidth="1"/>
    <col min="10797" max="10797" width="16.140625" style="0" bestFit="1" customWidth="1"/>
    <col min="10798" max="10798" width="9.28125" style="0" bestFit="1" customWidth="1"/>
    <col min="10799" max="10800" width="16.57421875" style="0" bestFit="1" customWidth="1"/>
    <col min="10801" max="10801" width="18.57421875" style="0" bestFit="1" customWidth="1"/>
    <col min="10802" max="10802" width="15.00390625" style="0" bestFit="1" customWidth="1"/>
    <col min="10803" max="10803" width="16.28125" style="0" bestFit="1" customWidth="1"/>
    <col min="10804" max="10804" width="16.140625" style="0" bestFit="1" customWidth="1"/>
    <col min="10805" max="10805" width="9.28125" style="0" bestFit="1" customWidth="1"/>
    <col min="10806" max="10807" width="16.57421875" style="0" bestFit="1" customWidth="1"/>
    <col min="10808" max="10808" width="21.421875" style="0" customWidth="1"/>
    <col min="10809" max="10809" width="3.28125" style="0" customWidth="1"/>
    <col min="10810" max="10810" width="25.421875" style="0" customWidth="1"/>
    <col min="10811" max="10811" width="17.140625" style="0" customWidth="1"/>
    <col min="10812" max="10814" width="15.421875" style="0" customWidth="1"/>
    <col min="10815" max="10815" width="6.00390625" style="0" customWidth="1"/>
    <col min="10816" max="10816" width="15.00390625" style="0" bestFit="1" customWidth="1"/>
    <col min="10817" max="10817" width="16.28125" style="0" bestFit="1" customWidth="1"/>
    <col min="10818" max="10818" width="12.421875" style="0" bestFit="1" customWidth="1"/>
    <col min="10819" max="10819" width="8.28125" style="0" bestFit="1" customWidth="1"/>
    <col min="10820" max="10821" width="16.421875" style="0" bestFit="1" customWidth="1"/>
    <col min="10822" max="10822" width="18.421875" style="0" bestFit="1" customWidth="1"/>
    <col min="10823" max="10823" width="15.00390625" style="0" bestFit="1" customWidth="1"/>
    <col min="10824" max="10824" width="16.28125" style="0" bestFit="1" customWidth="1"/>
    <col min="10825" max="10825" width="12.421875" style="0" bestFit="1" customWidth="1"/>
    <col min="10826" max="10826" width="8.28125" style="0" bestFit="1" customWidth="1"/>
    <col min="10827" max="10828" width="16.421875" style="0" bestFit="1" customWidth="1"/>
    <col min="10829" max="10829" width="18.421875" style="0" bestFit="1" customWidth="1"/>
    <col min="10830" max="10830" width="15.00390625" style="0" bestFit="1" customWidth="1"/>
    <col min="10831" max="10831" width="16.28125" style="0" bestFit="1" customWidth="1"/>
    <col min="10832" max="10832" width="12.57421875" style="0" bestFit="1" customWidth="1"/>
    <col min="10833" max="10833" width="9.7109375" style="0" bestFit="1" customWidth="1"/>
    <col min="10834" max="10834" width="18.421875" style="0" bestFit="1" customWidth="1"/>
    <col min="10835" max="10835" width="16.57421875" style="0" bestFit="1" customWidth="1"/>
    <col min="10836" max="10836" width="18.57421875" style="0" bestFit="1" customWidth="1"/>
    <col min="10837" max="10837" width="15.00390625" style="0" bestFit="1" customWidth="1"/>
    <col min="10838" max="10838" width="16.28125" style="0" bestFit="1" customWidth="1"/>
    <col min="10839" max="10839" width="12.57421875" style="0" bestFit="1" customWidth="1"/>
    <col min="10840" max="10840" width="9.7109375" style="0" bestFit="1" customWidth="1"/>
    <col min="10841" max="10842" width="16.57421875" style="0" bestFit="1" customWidth="1"/>
    <col min="10843" max="10866" width="16.421875" style="0" customWidth="1"/>
    <col min="10867" max="10867" width="24.140625" style="0" customWidth="1"/>
    <col min="10868" max="10891" width="16.421875" style="0" customWidth="1"/>
    <col min="10892" max="10892" width="18.421875" style="0" customWidth="1"/>
    <col min="10893" max="10893" width="17.140625" style="0" bestFit="1" customWidth="1"/>
    <col min="10894" max="10894" width="18.140625" style="0" bestFit="1" customWidth="1"/>
    <col min="10895" max="10895" width="14.28125" style="0" bestFit="1" customWidth="1"/>
    <col min="10896" max="10896" width="10.57421875" style="0" bestFit="1" customWidth="1"/>
    <col min="10897" max="10897" width="18.7109375" style="0" bestFit="1" customWidth="1"/>
    <col min="10898" max="10898" width="18.421875" style="0" bestFit="1" customWidth="1"/>
    <col min="10899" max="10899" width="20.421875" style="0" bestFit="1" customWidth="1"/>
    <col min="10900" max="10900" width="5.00390625" style="0" customWidth="1"/>
    <col min="10901" max="10901" width="25.7109375" style="0" customWidth="1"/>
    <col min="10902" max="10902" width="21.57421875" style="0" customWidth="1"/>
    <col min="10903" max="10905" width="16.421875" style="0" customWidth="1"/>
    <col min="10906" max="10906" width="6.8515625" style="0" customWidth="1"/>
    <col min="10907" max="10907" width="22.140625" style="0" customWidth="1"/>
    <col min="10908" max="10912" width="16.421875" style="0" customWidth="1"/>
    <col min="10913" max="10913" width="7.7109375" style="0" customWidth="1"/>
    <col min="10914" max="10914" width="24.421875" style="0" customWidth="1"/>
    <col min="10915" max="10915" width="23.28125" style="0" customWidth="1"/>
    <col min="10916" max="10916" width="24.421875" style="0" customWidth="1"/>
    <col min="10917" max="10917" width="21.57421875" style="0" customWidth="1"/>
    <col min="10918" max="10918" width="38.00390625" style="0" bestFit="1" customWidth="1"/>
    <col min="10919" max="10919" width="38.00390625" style="0" customWidth="1"/>
    <col min="10920" max="10920" width="20.57421875" style="0" customWidth="1"/>
    <col min="10921" max="10921" width="15.421875" style="0" customWidth="1"/>
    <col min="10922" max="10922" width="29.00390625" style="0" customWidth="1"/>
    <col min="10923" max="10923" width="9.140625" style="0" customWidth="1"/>
    <col min="10924" max="10924" width="10.28125" style="0" customWidth="1"/>
    <col min="10925" max="10925" width="10.8515625" style="0" customWidth="1"/>
    <col min="10926" max="10926" width="10.7109375" style="0" customWidth="1"/>
    <col min="10927" max="10927" width="9.7109375" style="0" customWidth="1"/>
    <col min="10928" max="10928" width="11.00390625" style="0" bestFit="1" customWidth="1"/>
    <col min="10929" max="10929" width="14.421875" style="0" customWidth="1"/>
    <col min="10930" max="10930" width="10.8515625" style="0" customWidth="1"/>
    <col min="10931" max="10931" width="12.7109375" style="0" customWidth="1"/>
    <col min="10932" max="10932" width="9.57421875" style="0" customWidth="1"/>
    <col min="10937" max="10937" width="23.00390625" style="0" bestFit="1" customWidth="1"/>
    <col min="10938" max="10938" width="25.140625" style="0" bestFit="1" customWidth="1"/>
    <col min="10939" max="10939" width="25.140625" style="0" customWidth="1"/>
    <col min="10940" max="10940" width="27.421875" style="0" customWidth="1"/>
    <col min="10941" max="10941" width="21.57421875" style="0" customWidth="1"/>
    <col min="10942" max="10942" width="31.57421875" style="0" bestFit="1" customWidth="1"/>
    <col min="10943" max="10943" width="31.57421875" style="0" customWidth="1"/>
    <col min="10944" max="10944" width="30.421875" style="0" customWidth="1"/>
    <col min="10985" max="10985" width="18.421875" style="0" customWidth="1"/>
    <col min="10986" max="10986" width="27.140625" style="0" customWidth="1"/>
    <col min="10987" max="10987" width="23.7109375" style="0" customWidth="1"/>
    <col min="10988" max="10988" width="17.00390625" style="0" customWidth="1"/>
    <col min="10989" max="10989" width="16.7109375" style="0" bestFit="1" customWidth="1"/>
    <col min="10990" max="10990" width="15.57421875" style="0" customWidth="1"/>
    <col min="10991" max="10991" width="13.8515625" style="0" customWidth="1"/>
    <col min="10992" max="10993" width="16.421875" style="0" bestFit="1" customWidth="1"/>
    <col min="10994" max="10994" width="12.28125" style="0" customWidth="1"/>
    <col min="10995" max="10995" width="15.00390625" style="0" bestFit="1" customWidth="1"/>
    <col min="10996" max="10996" width="16.28125" style="0" bestFit="1" customWidth="1"/>
    <col min="10997" max="10997" width="11.421875" style="0" bestFit="1" customWidth="1"/>
    <col min="10998" max="10998" width="8.28125" style="0" bestFit="1" customWidth="1"/>
    <col min="10999" max="11000" width="16.421875" style="0" bestFit="1" customWidth="1"/>
    <col min="11001" max="11001" width="18.421875" style="0" bestFit="1" customWidth="1"/>
    <col min="11002" max="11002" width="15.00390625" style="0" bestFit="1" customWidth="1"/>
    <col min="11003" max="11003" width="16.28125" style="0" bestFit="1" customWidth="1"/>
    <col min="11004" max="11004" width="16.140625" style="0" bestFit="1" customWidth="1"/>
    <col min="11005" max="11005" width="9.28125" style="0" bestFit="1" customWidth="1"/>
    <col min="11006" max="11007" width="16.57421875" style="0" bestFit="1" customWidth="1"/>
    <col min="11008" max="11008" width="18.57421875" style="0" bestFit="1" customWidth="1"/>
    <col min="11009" max="11009" width="15.00390625" style="0" bestFit="1" customWidth="1"/>
    <col min="11010" max="11010" width="16.28125" style="0" bestFit="1" customWidth="1"/>
    <col min="11011" max="11011" width="16.00390625" style="0" bestFit="1" customWidth="1"/>
    <col min="11012" max="11012" width="8.28125" style="0" bestFit="1" customWidth="1"/>
    <col min="11013" max="11014" width="16.421875" style="0" bestFit="1" customWidth="1"/>
    <col min="11015" max="11015" width="18.421875" style="0" bestFit="1" customWidth="1"/>
    <col min="11016" max="11016" width="15.00390625" style="0" bestFit="1" customWidth="1"/>
    <col min="11017" max="11017" width="16.28125" style="0" bestFit="1" customWidth="1"/>
    <col min="11018" max="11018" width="16.00390625" style="0" bestFit="1" customWidth="1"/>
    <col min="11019" max="11019" width="8.28125" style="0" bestFit="1" customWidth="1"/>
    <col min="11020" max="11021" width="16.421875" style="0" bestFit="1" customWidth="1"/>
    <col min="11022" max="11022" width="18.421875" style="0" bestFit="1" customWidth="1"/>
    <col min="11023" max="11023" width="15.00390625" style="0" bestFit="1" customWidth="1"/>
    <col min="11024" max="11024" width="17.8515625" style="0" bestFit="1" customWidth="1"/>
    <col min="11025" max="11025" width="16.00390625" style="0" bestFit="1" customWidth="1"/>
    <col min="11026" max="11026" width="8.28125" style="0" bestFit="1" customWidth="1"/>
    <col min="11027" max="11028" width="16.421875" style="0" bestFit="1" customWidth="1"/>
    <col min="11029" max="11029" width="18.421875" style="0" bestFit="1" customWidth="1"/>
    <col min="11030" max="11030" width="15.00390625" style="0" bestFit="1" customWidth="1"/>
    <col min="11031" max="11031" width="16.28125" style="0" bestFit="1" customWidth="1"/>
    <col min="11032" max="11032" width="16.00390625" style="0" bestFit="1" customWidth="1"/>
    <col min="11033" max="11033" width="8.28125" style="0" bestFit="1" customWidth="1"/>
    <col min="11034" max="11035" width="16.421875" style="0" bestFit="1" customWidth="1"/>
    <col min="11036" max="11036" width="18.421875" style="0" bestFit="1" customWidth="1"/>
    <col min="11037" max="11037" width="15.00390625" style="0" bestFit="1" customWidth="1"/>
    <col min="11038" max="11038" width="16.28125" style="0" bestFit="1" customWidth="1"/>
    <col min="11039" max="11039" width="16.00390625" style="0" bestFit="1" customWidth="1"/>
    <col min="11040" max="11040" width="8.28125" style="0" bestFit="1" customWidth="1"/>
    <col min="11041" max="11042" width="16.421875" style="0" bestFit="1" customWidth="1"/>
    <col min="11043" max="11043" width="18.421875" style="0" bestFit="1" customWidth="1"/>
    <col min="11044" max="11044" width="15.00390625" style="0" bestFit="1" customWidth="1"/>
    <col min="11045" max="11045" width="16.28125" style="0" bestFit="1" customWidth="1"/>
    <col min="11046" max="11046" width="16.00390625" style="0" bestFit="1" customWidth="1"/>
    <col min="11047" max="11047" width="8.28125" style="0" bestFit="1" customWidth="1"/>
    <col min="11048" max="11049" width="16.421875" style="0" bestFit="1" customWidth="1"/>
    <col min="11050" max="11050" width="18.421875" style="0" bestFit="1" customWidth="1"/>
    <col min="11051" max="11051" width="15.00390625" style="0" bestFit="1" customWidth="1"/>
    <col min="11052" max="11052" width="16.28125" style="0" bestFit="1" customWidth="1"/>
    <col min="11053" max="11053" width="16.140625" style="0" bestFit="1" customWidth="1"/>
    <col min="11054" max="11054" width="9.28125" style="0" bestFit="1" customWidth="1"/>
    <col min="11055" max="11056" width="16.57421875" style="0" bestFit="1" customWidth="1"/>
    <col min="11057" max="11057" width="18.57421875" style="0" bestFit="1" customWidth="1"/>
    <col min="11058" max="11058" width="15.00390625" style="0" bestFit="1" customWidth="1"/>
    <col min="11059" max="11059" width="16.28125" style="0" bestFit="1" customWidth="1"/>
    <col min="11060" max="11060" width="16.140625" style="0" bestFit="1" customWidth="1"/>
    <col min="11061" max="11061" width="9.28125" style="0" bestFit="1" customWidth="1"/>
    <col min="11062" max="11063" width="16.57421875" style="0" bestFit="1" customWidth="1"/>
    <col min="11064" max="11064" width="21.421875" style="0" customWidth="1"/>
    <col min="11065" max="11065" width="3.28125" style="0" customWidth="1"/>
    <col min="11066" max="11066" width="25.421875" style="0" customWidth="1"/>
    <col min="11067" max="11067" width="17.140625" style="0" customWidth="1"/>
    <col min="11068" max="11070" width="15.421875" style="0" customWidth="1"/>
    <col min="11071" max="11071" width="6.00390625" style="0" customWidth="1"/>
    <col min="11072" max="11072" width="15.00390625" style="0" bestFit="1" customWidth="1"/>
    <col min="11073" max="11073" width="16.28125" style="0" bestFit="1" customWidth="1"/>
    <col min="11074" max="11074" width="12.421875" style="0" bestFit="1" customWidth="1"/>
    <col min="11075" max="11075" width="8.28125" style="0" bestFit="1" customWidth="1"/>
    <col min="11076" max="11077" width="16.421875" style="0" bestFit="1" customWidth="1"/>
    <col min="11078" max="11078" width="18.421875" style="0" bestFit="1" customWidth="1"/>
    <col min="11079" max="11079" width="15.00390625" style="0" bestFit="1" customWidth="1"/>
    <col min="11080" max="11080" width="16.28125" style="0" bestFit="1" customWidth="1"/>
    <col min="11081" max="11081" width="12.421875" style="0" bestFit="1" customWidth="1"/>
    <col min="11082" max="11082" width="8.28125" style="0" bestFit="1" customWidth="1"/>
    <col min="11083" max="11084" width="16.421875" style="0" bestFit="1" customWidth="1"/>
    <col min="11085" max="11085" width="18.421875" style="0" bestFit="1" customWidth="1"/>
    <col min="11086" max="11086" width="15.00390625" style="0" bestFit="1" customWidth="1"/>
    <col min="11087" max="11087" width="16.28125" style="0" bestFit="1" customWidth="1"/>
    <col min="11088" max="11088" width="12.57421875" style="0" bestFit="1" customWidth="1"/>
    <col min="11089" max="11089" width="9.7109375" style="0" bestFit="1" customWidth="1"/>
    <col min="11090" max="11090" width="18.421875" style="0" bestFit="1" customWidth="1"/>
    <col min="11091" max="11091" width="16.57421875" style="0" bestFit="1" customWidth="1"/>
    <col min="11092" max="11092" width="18.57421875" style="0" bestFit="1" customWidth="1"/>
    <col min="11093" max="11093" width="15.00390625" style="0" bestFit="1" customWidth="1"/>
    <col min="11094" max="11094" width="16.28125" style="0" bestFit="1" customWidth="1"/>
    <col min="11095" max="11095" width="12.57421875" style="0" bestFit="1" customWidth="1"/>
    <col min="11096" max="11096" width="9.7109375" style="0" bestFit="1" customWidth="1"/>
    <col min="11097" max="11098" width="16.57421875" style="0" bestFit="1" customWidth="1"/>
    <col min="11099" max="11122" width="16.421875" style="0" customWidth="1"/>
    <col min="11123" max="11123" width="24.140625" style="0" customWidth="1"/>
    <col min="11124" max="11147" width="16.421875" style="0" customWidth="1"/>
    <col min="11148" max="11148" width="18.421875" style="0" customWidth="1"/>
    <col min="11149" max="11149" width="17.140625" style="0" bestFit="1" customWidth="1"/>
    <col min="11150" max="11150" width="18.140625" style="0" bestFit="1" customWidth="1"/>
    <col min="11151" max="11151" width="14.28125" style="0" bestFit="1" customWidth="1"/>
    <col min="11152" max="11152" width="10.57421875" style="0" bestFit="1" customWidth="1"/>
    <col min="11153" max="11153" width="18.7109375" style="0" bestFit="1" customWidth="1"/>
    <col min="11154" max="11154" width="18.421875" style="0" bestFit="1" customWidth="1"/>
    <col min="11155" max="11155" width="20.421875" style="0" bestFit="1" customWidth="1"/>
    <col min="11156" max="11156" width="5.00390625" style="0" customWidth="1"/>
    <col min="11157" max="11157" width="25.7109375" style="0" customWidth="1"/>
    <col min="11158" max="11158" width="21.57421875" style="0" customWidth="1"/>
    <col min="11159" max="11161" width="16.421875" style="0" customWidth="1"/>
    <col min="11162" max="11162" width="6.8515625" style="0" customWidth="1"/>
    <col min="11163" max="11163" width="22.140625" style="0" customWidth="1"/>
    <col min="11164" max="11168" width="16.421875" style="0" customWidth="1"/>
    <col min="11169" max="11169" width="7.7109375" style="0" customWidth="1"/>
    <col min="11170" max="11170" width="24.421875" style="0" customWidth="1"/>
    <col min="11171" max="11171" width="23.28125" style="0" customWidth="1"/>
    <col min="11172" max="11172" width="24.421875" style="0" customWidth="1"/>
    <col min="11173" max="11173" width="21.57421875" style="0" customWidth="1"/>
    <col min="11174" max="11174" width="38.00390625" style="0" bestFit="1" customWidth="1"/>
    <col min="11175" max="11175" width="38.00390625" style="0" customWidth="1"/>
    <col min="11176" max="11176" width="20.57421875" style="0" customWidth="1"/>
    <col min="11177" max="11177" width="15.421875" style="0" customWidth="1"/>
    <col min="11178" max="11178" width="29.00390625" style="0" customWidth="1"/>
    <col min="11179" max="11179" width="9.140625" style="0" customWidth="1"/>
    <col min="11180" max="11180" width="10.28125" style="0" customWidth="1"/>
    <col min="11181" max="11181" width="10.8515625" style="0" customWidth="1"/>
    <col min="11182" max="11182" width="10.7109375" style="0" customWidth="1"/>
    <col min="11183" max="11183" width="9.7109375" style="0" customWidth="1"/>
    <col min="11184" max="11184" width="11.00390625" style="0" bestFit="1" customWidth="1"/>
    <col min="11185" max="11185" width="14.421875" style="0" customWidth="1"/>
    <col min="11186" max="11186" width="10.8515625" style="0" customWidth="1"/>
    <col min="11187" max="11187" width="12.7109375" style="0" customWidth="1"/>
    <col min="11188" max="11188" width="9.57421875" style="0" customWidth="1"/>
    <col min="11193" max="11193" width="23.00390625" style="0" bestFit="1" customWidth="1"/>
    <col min="11194" max="11194" width="25.140625" style="0" bestFit="1" customWidth="1"/>
    <col min="11195" max="11195" width="25.140625" style="0" customWidth="1"/>
    <col min="11196" max="11196" width="27.421875" style="0" customWidth="1"/>
    <col min="11197" max="11197" width="21.57421875" style="0" customWidth="1"/>
    <col min="11198" max="11198" width="31.57421875" style="0" bestFit="1" customWidth="1"/>
    <col min="11199" max="11199" width="31.57421875" style="0" customWidth="1"/>
    <col min="11200" max="11200" width="30.421875" style="0" customWidth="1"/>
    <col min="11241" max="11241" width="18.421875" style="0" customWidth="1"/>
    <col min="11242" max="11242" width="27.140625" style="0" customWidth="1"/>
    <col min="11243" max="11243" width="23.7109375" style="0" customWidth="1"/>
    <col min="11244" max="11244" width="17.00390625" style="0" customWidth="1"/>
    <col min="11245" max="11245" width="16.7109375" style="0" bestFit="1" customWidth="1"/>
    <col min="11246" max="11246" width="15.57421875" style="0" customWidth="1"/>
    <col min="11247" max="11247" width="13.8515625" style="0" customWidth="1"/>
    <col min="11248" max="11249" width="16.421875" style="0" bestFit="1" customWidth="1"/>
    <col min="11250" max="11250" width="12.28125" style="0" customWidth="1"/>
    <col min="11251" max="11251" width="15.00390625" style="0" bestFit="1" customWidth="1"/>
    <col min="11252" max="11252" width="16.28125" style="0" bestFit="1" customWidth="1"/>
    <col min="11253" max="11253" width="11.421875" style="0" bestFit="1" customWidth="1"/>
    <col min="11254" max="11254" width="8.28125" style="0" bestFit="1" customWidth="1"/>
    <col min="11255" max="11256" width="16.421875" style="0" bestFit="1" customWidth="1"/>
    <col min="11257" max="11257" width="18.421875" style="0" bestFit="1" customWidth="1"/>
    <col min="11258" max="11258" width="15.00390625" style="0" bestFit="1" customWidth="1"/>
    <col min="11259" max="11259" width="16.28125" style="0" bestFit="1" customWidth="1"/>
    <col min="11260" max="11260" width="16.140625" style="0" bestFit="1" customWidth="1"/>
    <col min="11261" max="11261" width="9.28125" style="0" bestFit="1" customWidth="1"/>
    <col min="11262" max="11263" width="16.57421875" style="0" bestFit="1" customWidth="1"/>
    <col min="11264" max="11264" width="18.57421875" style="0" bestFit="1" customWidth="1"/>
    <col min="11265" max="11265" width="15.00390625" style="0" bestFit="1" customWidth="1"/>
    <col min="11266" max="11266" width="16.28125" style="0" bestFit="1" customWidth="1"/>
    <col min="11267" max="11267" width="16.00390625" style="0" bestFit="1" customWidth="1"/>
    <col min="11268" max="11268" width="8.28125" style="0" bestFit="1" customWidth="1"/>
    <col min="11269" max="11270" width="16.421875" style="0" bestFit="1" customWidth="1"/>
    <col min="11271" max="11271" width="18.421875" style="0" bestFit="1" customWidth="1"/>
    <col min="11272" max="11272" width="15.00390625" style="0" bestFit="1" customWidth="1"/>
    <col min="11273" max="11273" width="16.28125" style="0" bestFit="1" customWidth="1"/>
    <col min="11274" max="11274" width="16.00390625" style="0" bestFit="1" customWidth="1"/>
    <col min="11275" max="11275" width="8.28125" style="0" bestFit="1" customWidth="1"/>
    <col min="11276" max="11277" width="16.421875" style="0" bestFit="1" customWidth="1"/>
    <col min="11278" max="11278" width="18.421875" style="0" bestFit="1" customWidth="1"/>
    <col min="11279" max="11279" width="15.00390625" style="0" bestFit="1" customWidth="1"/>
    <col min="11280" max="11280" width="17.8515625" style="0" bestFit="1" customWidth="1"/>
    <col min="11281" max="11281" width="16.00390625" style="0" bestFit="1" customWidth="1"/>
    <col min="11282" max="11282" width="8.28125" style="0" bestFit="1" customWidth="1"/>
    <col min="11283" max="11284" width="16.421875" style="0" bestFit="1" customWidth="1"/>
    <col min="11285" max="11285" width="18.421875" style="0" bestFit="1" customWidth="1"/>
    <col min="11286" max="11286" width="15.00390625" style="0" bestFit="1" customWidth="1"/>
    <col min="11287" max="11287" width="16.28125" style="0" bestFit="1" customWidth="1"/>
    <col min="11288" max="11288" width="16.00390625" style="0" bestFit="1" customWidth="1"/>
    <col min="11289" max="11289" width="8.28125" style="0" bestFit="1" customWidth="1"/>
    <col min="11290" max="11291" width="16.421875" style="0" bestFit="1" customWidth="1"/>
    <col min="11292" max="11292" width="18.421875" style="0" bestFit="1" customWidth="1"/>
    <col min="11293" max="11293" width="15.00390625" style="0" bestFit="1" customWidth="1"/>
    <col min="11294" max="11294" width="16.28125" style="0" bestFit="1" customWidth="1"/>
    <col min="11295" max="11295" width="16.00390625" style="0" bestFit="1" customWidth="1"/>
    <col min="11296" max="11296" width="8.28125" style="0" bestFit="1" customWidth="1"/>
    <col min="11297" max="11298" width="16.421875" style="0" bestFit="1" customWidth="1"/>
    <col min="11299" max="11299" width="18.421875" style="0" bestFit="1" customWidth="1"/>
    <col min="11300" max="11300" width="15.00390625" style="0" bestFit="1" customWidth="1"/>
    <col min="11301" max="11301" width="16.28125" style="0" bestFit="1" customWidth="1"/>
    <col min="11302" max="11302" width="16.00390625" style="0" bestFit="1" customWidth="1"/>
    <col min="11303" max="11303" width="8.28125" style="0" bestFit="1" customWidth="1"/>
    <col min="11304" max="11305" width="16.421875" style="0" bestFit="1" customWidth="1"/>
    <col min="11306" max="11306" width="18.421875" style="0" bestFit="1" customWidth="1"/>
    <col min="11307" max="11307" width="15.00390625" style="0" bestFit="1" customWidth="1"/>
    <col min="11308" max="11308" width="16.28125" style="0" bestFit="1" customWidth="1"/>
    <col min="11309" max="11309" width="16.140625" style="0" bestFit="1" customWidth="1"/>
    <col min="11310" max="11310" width="9.28125" style="0" bestFit="1" customWidth="1"/>
    <col min="11311" max="11312" width="16.57421875" style="0" bestFit="1" customWidth="1"/>
    <col min="11313" max="11313" width="18.57421875" style="0" bestFit="1" customWidth="1"/>
    <col min="11314" max="11314" width="15.00390625" style="0" bestFit="1" customWidth="1"/>
    <col min="11315" max="11315" width="16.28125" style="0" bestFit="1" customWidth="1"/>
    <col min="11316" max="11316" width="16.140625" style="0" bestFit="1" customWidth="1"/>
    <col min="11317" max="11317" width="9.28125" style="0" bestFit="1" customWidth="1"/>
    <col min="11318" max="11319" width="16.57421875" style="0" bestFit="1" customWidth="1"/>
    <col min="11320" max="11320" width="21.421875" style="0" customWidth="1"/>
    <col min="11321" max="11321" width="3.28125" style="0" customWidth="1"/>
    <col min="11322" max="11322" width="25.421875" style="0" customWidth="1"/>
    <col min="11323" max="11323" width="17.140625" style="0" customWidth="1"/>
    <col min="11324" max="11326" width="15.421875" style="0" customWidth="1"/>
    <col min="11327" max="11327" width="6.00390625" style="0" customWidth="1"/>
    <col min="11328" max="11328" width="15.00390625" style="0" bestFit="1" customWidth="1"/>
    <col min="11329" max="11329" width="16.28125" style="0" bestFit="1" customWidth="1"/>
    <col min="11330" max="11330" width="12.421875" style="0" bestFit="1" customWidth="1"/>
    <col min="11331" max="11331" width="8.28125" style="0" bestFit="1" customWidth="1"/>
    <col min="11332" max="11333" width="16.421875" style="0" bestFit="1" customWidth="1"/>
    <col min="11334" max="11334" width="18.421875" style="0" bestFit="1" customWidth="1"/>
    <col min="11335" max="11335" width="15.00390625" style="0" bestFit="1" customWidth="1"/>
    <col min="11336" max="11336" width="16.28125" style="0" bestFit="1" customWidth="1"/>
    <col min="11337" max="11337" width="12.421875" style="0" bestFit="1" customWidth="1"/>
    <col min="11338" max="11338" width="8.28125" style="0" bestFit="1" customWidth="1"/>
    <col min="11339" max="11340" width="16.421875" style="0" bestFit="1" customWidth="1"/>
    <col min="11341" max="11341" width="18.421875" style="0" bestFit="1" customWidth="1"/>
    <col min="11342" max="11342" width="15.00390625" style="0" bestFit="1" customWidth="1"/>
    <col min="11343" max="11343" width="16.28125" style="0" bestFit="1" customWidth="1"/>
    <col min="11344" max="11344" width="12.57421875" style="0" bestFit="1" customWidth="1"/>
    <col min="11345" max="11345" width="9.7109375" style="0" bestFit="1" customWidth="1"/>
    <col min="11346" max="11346" width="18.421875" style="0" bestFit="1" customWidth="1"/>
    <col min="11347" max="11347" width="16.57421875" style="0" bestFit="1" customWidth="1"/>
    <col min="11348" max="11348" width="18.57421875" style="0" bestFit="1" customWidth="1"/>
    <col min="11349" max="11349" width="15.00390625" style="0" bestFit="1" customWidth="1"/>
    <col min="11350" max="11350" width="16.28125" style="0" bestFit="1" customWidth="1"/>
    <col min="11351" max="11351" width="12.57421875" style="0" bestFit="1" customWidth="1"/>
    <col min="11352" max="11352" width="9.7109375" style="0" bestFit="1" customWidth="1"/>
    <col min="11353" max="11354" width="16.57421875" style="0" bestFit="1" customWidth="1"/>
    <col min="11355" max="11378" width="16.421875" style="0" customWidth="1"/>
    <col min="11379" max="11379" width="24.140625" style="0" customWidth="1"/>
    <col min="11380" max="11403" width="16.421875" style="0" customWidth="1"/>
    <col min="11404" max="11404" width="18.421875" style="0" customWidth="1"/>
    <col min="11405" max="11405" width="17.140625" style="0" bestFit="1" customWidth="1"/>
    <col min="11406" max="11406" width="18.140625" style="0" bestFit="1" customWidth="1"/>
    <col min="11407" max="11407" width="14.28125" style="0" bestFit="1" customWidth="1"/>
    <col min="11408" max="11408" width="10.57421875" style="0" bestFit="1" customWidth="1"/>
    <col min="11409" max="11409" width="18.7109375" style="0" bestFit="1" customWidth="1"/>
    <col min="11410" max="11410" width="18.421875" style="0" bestFit="1" customWidth="1"/>
    <col min="11411" max="11411" width="20.421875" style="0" bestFit="1" customWidth="1"/>
    <col min="11412" max="11412" width="5.00390625" style="0" customWidth="1"/>
    <col min="11413" max="11413" width="25.7109375" style="0" customWidth="1"/>
    <col min="11414" max="11414" width="21.57421875" style="0" customWidth="1"/>
    <col min="11415" max="11417" width="16.421875" style="0" customWidth="1"/>
    <col min="11418" max="11418" width="6.8515625" style="0" customWidth="1"/>
    <col min="11419" max="11419" width="22.140625" style="0" customWidth="1"/>
    <col min="11420" max="11424" width="16.421875" style="0" customWidth="1"/>
    <col min="11425" max="11425" width="7.7109375" style="0" customWidth="1"/>
    <col min="11426" max="11426" width="24.421875" style="0" customWidth="1"/>
    <col min="11427" max="11427" width="23.28125" style="0" customWidth="1"/>
    <col min="11428" max="11428" width="24.421875" style="0" customWidth="1"/>
    <col min="11429" max="11429" width="21.57421875" style="0" customWidth="1"/>
    <col min="11430" max="11430" width="38.00390625" style="0" bestFit="1" customWidth="1"/>
    <col min="11431" max="11431" width="38.00390625" style="0" customWidth="1"/>
    <col min="11432" max="11432" width="20.57421875" style="0" customWidth="1"/>
    <col min="11433" max="11433" width="15.421875" style="0" customWidth="1"/>
    <col min="11434" max="11434" width="29.00390625" style="0" customWidth="1"/>
    <col min="11435" max="11435" width="9.140625" style="0" customWidth="1"/>
    <col min="11436" max="11436" width="10.28125" style="0" customWidth="1"/>
    <col min="11437" max="11437" width="10.8515625" style="0" customWidth="1"/>
    <col min="11438" max="11438" width="10.7109375" style="0" customWidth="1"/>
    <col min="11439" max="11439" width="9.7109375" style="0" customWidth="1"/>
    <col min="11440" max="11440" width="11.00390625" style="0" bestFit="1" customWidth="1"/>
    <col min="11441" max="11441" width="14.421875" style="0" customWidth="1"/>
    <col min="11442" max="11442" width="10.8515625" style="0" customWidth="1"/>
    <col min="11443" max="11443" width="12.7109375" style="0" customWidth="1"/>
    <col min="11444" max="11444" width="9.57421875" style="0" customWidth="1"/>
    <col min="11449" max="11449" width="23.00390625" style="0" bestFit="1" customWidth="1"/>
    <col min="11450" max="11450" width="25.140625" style="0" bestFit="1" customWidth="1"/>
    <col min="11451" max="11451" width="25.140625" style="0" customWidth="1"/>
    <col min="11452" max="11452" width="27.421875" style="0" customWidth="1"/>
    <col min="11453" max="11453" width="21.57421875" style="0" customWidth="1"/>
    <col min="11454" max="11454" width="31.57421875" style="0" bestFit="1" customWidth="1"/>
    <col min="11455" max="11455" width="31.57421875" style="0" customWidth="1"/>
    <col min="11456" max="11456" width="30.421875" style="0" customWidth="1"/>
    <col min="11497" max="11497" width="18.421875" style="0" customWidth="1"/>
    <col min="11498" max="11498" width="27.140625" style="0" customWidth="1"/>
    <col min="11499" max="11499" width="23.7109375" style="0" customWidth="1"/>
    <col min="11500" max="11500" width="17.00390625" style="0" customWidth="1"/>
    <col min="11501" max="11501" width="16.7109375" style="0" bestFit="1" customWidth="1"/>
    <col min="11502" max="11502" width="15.57421875" style="0" customWidth="1"/>
    <col min="11503" max="11503" width="13.8515625" style="0" customWidth="1"/>
    <col min="11504" max="11505" width="16.421875" style="0" bestFit="1" customWidth="1"/>
    <col min="11506" max="11506" width="12.28125" style="0" customWidth="1"/>
    <col min="11507" max="11507" width="15.00390625" style="0" bestFit="1" customWidth="1"/>
    <col min="11508" max="11508" width="16.28125" style="0" bestFit="1" customWidth="1"/>
    <col min="11509" max="11509" width="11.421875" style="0" bestFit="1" customWidth="1"/>
    <col min="11510" max="11510" width="8.28125" style="0" bestFit="1" customWidth="1"/>
    <col min="11511" max="11512" width="16.421875" style="0" bestFit="1" customWidth="1"/>
    <col min="11513" max="11513" width="18.421875" style="0" bestFit="1" customWidth="1"/>
    <col min="11514" max="11514" width="15.00390625" style="0" bestFit="1" customWidth="1"/>
    <col min="11515" max="11515" width="16.28125" style="0" bestFit="1" customWidth="1"/>
    <col min="11516" max="11516" width="16.140625" style="0" bestFit="1" customWidth="1"/>
    <col min="11517" max="11517" width="9.28125" style="0" bestFit="1" customWidth="1"/>
    <col min="11518" max="11519" width="16.57421875" style="0" bestFit="1" customWidth="1"/>
    <col min="11520" max="11520" width="18.57421875" style="0" bestFit="1" customWidth="1"/>
    <col min="11521" max="11521" width="15.00390625" style="0" bestFit="1" customWidth="1"/>
    <col min="11522" max="11522" width="16.28125" style="0" bestFit="1" customWidth="1"/>
    <col min="11523" max="11523" width="16.00390625" style="0" bestFit="1" customWidth="1"/>
    <col min="11524" max="11524" width="8.28125" style="0" bestFit="1" customWidth="1"/>
    <col min="11525" max="11526" width="16.421875" style="0" bestFit="1" customWidth="1"/>
    <col min="11527" max="11527" width="18.421875" style="0" bestFit="1" customWidth="1"/>
    <col min="11528" max="11528" width="15.00390625" style="0" bestFit="1" customWidth="1"/>
    <col min="11529" max="11529" width="16.28125" style="0" bestFit="1" customWidth="1"/>
    <col min="11530" max="11530" width="16.00390625" style="0" bestFit="1" customWidth="1"/>
    <col min="11531" max="11531" width="8.28125" style="0" bestFit="1" customWidth="1"/>
    <col min="11532" max="11533" width="16.421875" style="0" bestFit="1" customWidth="1"/>
    <col min="11534" max="11534" width="18.421875" style="0" bestFit="1" customWidth="1"/>
    <col min="11535" max="11535" width="15.00390625" style="0" bestFit="1" customWidth="1"/>
    <col min="11536" max="11536" width="17.8515625" style="0" bestFit="1" customWidth="1"/>
    <col min="11537" max="11537" width="16.00390625" style="0" bestFit="1" customWidth="1"/>
    <col min="11538" max="11538" width="8.28125" style="0" bestFit="1" customWidth="1"/>
    <col min="11539" max="11540" width="16.421875" style="0" bestFit="1" customWidth="1"/>
    <col min="11541" max="11541" width="18.421875" style="0" bestFit="1" customWidth="1"/>
    <col min="11542" max="11542" width="15.00390625" style="0" bestFit="1" customWidth="1"/>
    <col min="11543" max="11543" width="16.28125" style="0" bestFit="1" customWidth="1"/>
    <col min="11544" max="11544" width="16.00390625" style="0" bestFit="1" customWidth="1"/>
    <col min="11545" max="11545" width="8.28125" style="0" bestFit="1" customWidth="1"/>
    <col min="11546" max="11547" width="16.421875" style="0" bestFit="1" customWidth="1"/>
    <col min="11548" max="11548" width="18.421875" style="0" bestFit="1" customWidth="1"/>
    <col min="11549" max="11549" width="15.00390625" style="0" bestFit="1" customWidth="1"/>
    <col min="11550" max="11550" width="16.28125" style="0" bestFit="1" customWidth="1"/>
    <col min="11551" max="11551" width="16.00390625" style="0" bestFit="1" customWidth="1"/>
    <col min="11552" max="11552" width="8.28125" style="0" bestFit="1" customWidth="1"/>
    <col min="11553" max="11554" width="16.421875" style="0" bestFit="1" customWidth="1"/>
    <col min="11555" max="11555" width="18.421875" style="0" bestFit="1" customWidth="1"/>
    <col min="11556" max="11556" width="15.00390625" style="0" bestFit="1" customWidth="1"/>
    <col min="11557" max="11557" width="16.28125" style="0" bestFit="1" customWidth="1"/>
    <col min="11558" max="11558" width="16.00390625" style="0" bestFit="1" customWidth="1"/>
    <col min="11559" max="11559" width="8.28125" style="0" bestFit="1" customWidth="1"/>
    <col min="11560" max="11561" width="16.421875" style="0" bestFit="1" customWidth="1"/>
    <col min="11562" max="11562" width="18.421875" style="0" bestFit="1" customWidth="1"/>
    <col min="11563" max="11563" width="15.00390625" style="0" bestFit="1" customWidth="1"/>
    <col min="11564" max="11564" width="16.28125" style="0" bestFit="1" customWidth="1"/>
    <col min="11565" max="11565" width="16.140625" style="0" bestFit="1" customWidth="1"/>
    <col min="11566" max="11566" width="9.28125" style="0" bestFit="1" customWidth="1"/>
    <col min="11567" max="11568" width="16.57421875" style="0" bestFit="1" customWidth="1"/>
    <col min="11569" max="11569" width="18.57421875" style="0" bestFit="1" customWidth="1"/>
    <col min="11570" max="11570" width="15.00390625" style="0" bestFit="1" customWidth="1"/>
    <col min="11571" max="11571" width="16.28125" style="0" bestFit="1" customWidth="1"/>
    <col min="11572" max="11572" width="16.140625" style="0" bestFit="1" customWidth="1"/>
    <col min="11573" max="11573" width="9.28125" style="0" bestFit="1" customWidth="1"/>
    <col min="11574" max="11575" width="16.57421875" style="0" bestFit="1" customWidth="1"/>
    <col min="11576" max="11576" width="21.421875" style="0" customWidth="1"/>
    <col min="11577" max="11577" width="3.28125" style="0" customWidth="1"/>
    <col min="11578" max="11578" width="25.421875" style="0" customWidth="1"/>
    <col min="11579" max="11579" width="17.140625" style="0" customWidth="1"/>
    <col min="11580" max="11582" width="15.421875" style="0" customWidth="1"/>
    <col min="11583" max="11583" width="6.00390625" style="0" customWidth="1"/>
    <col min="11584" max="11584" width="15.00390625" style="0" bestFit="1" customWidth="1"/>
    <col min="11585" max="11585" width="16.28125" style="0" bestFit="1" customWidth="1"/>
    <col min="11586" max="11586" width="12.421875" style="0" bestFit="1" customWidth="1"/>
    <col min="11587" max="11587" width="8.28125" style="0" bestFit="1" customWidth="1"/>
    <col min="11588" max="11589" width="16.421875" style="0" bestFit="1" customWidth="1"/>
    <col min="11590" max="11590" width="18.421875" style="0" bestFit="1" customWidth="1"/>
    <col min="11591" max="11591" width="15.00390625" style="0" bestFit="1" customWidth="1"/>
    <col min="11592" max="11592" width="16.28125" style="0" bestFit="1" customWidth="1"/>
    <col min="11593" max="11593" width="12.421875" style="0" bestFit="1" customWidth="1"/>
    <col min="11594" max="11594" width="8.28125" style="0" bestFit="1" customWidth="1"/>
    <col min="11595" max="11596" width="16.421875" style="0" bestFit="1" customWidth="1"/>
    <col min="11597" max="11597" width="18.421875" style="0" bestFit="1" customWidth="1"/>
    <col min="11598" max="11598" width="15.00390625" style="0" bestFit="1" customWidth="1"/>
    <col min="11599" max="11599" width="16.28125" style="0" bestFit="1" customWidth="1"/>
    <col min="11600" max="11600" width="12.57421875" style="0" bestFit="1" customWidth="1"/>
    <col min="11601" max="11601" width="9.7109375" style="0" bestFit="1" customWidth="1"/>
    <col min="11602" max="11602" width="18.421875" style="0" bestFit="1" customWidth="1"/>
    <col min="11603" max="11603" width="16.57421875" style="0" bestFit="1" customWidth="1"/>
    <col min="11604" max="11604" width="18.57421875" style="0" bestFit="1" customWidth="1"/>
    <col min="11605" max="11605" width="15.00390625" style="0" bestFit="1" customWidth="1"/>
    <col min="11606" max="11606" width="16.28125" style="0" bestFit="1" customWidth="1"/>
    <col min="11607" max="11607" width="12.57421875" style="0" bestFit="1" customWidth="1"/>
    <col min="11608" max="11608" width="9.7109375" style="0" bestFit="1" customWidth="1"/>
    <col min="11609" max="11610" width="16.57421875" style="0" bestFit="1" customWidth="1"/>
    <col min="11611" max="11634" width="16.421875" style="0" customWidth="1"/>
    <col min="11635" max="11635" width="24.140625" style="0" customWidth="1"/>
    <col min="11636" max="11659" width="16.421875" style="0" customWidth="1"/>
    <col min="11660" max="11660" width="18.421875" style="0" customWidth="1"/>
    <col min="11661" max="11661" width="17.140625" style="0" bestFit="1" customWidth="1"/>
    <col min="11662" max="11662" width="18.140625" style="0" bestFit="1" customWidth="1"/>
    <col min="11663" max="11663" width="14.28125" style="0" bestFit="1" customWidth="1"/>
    <col min="11664" max="11664" width="10.57421875" style="0" bestFit="1" customWidth="1"/>
    <col min="11665" max="11665" width="18.7109375" style="0" bestFit="1" customWidth="1"/>
    <col min="11666" max="11666" width="18.421875" style="0" bestFit="1" customWidth="1"/>
    <col min="11667" max="11667" width="20.421875" style="0" bestFit="1" customWidth="1"/>
    <col min="11668" max="11668" width="5.00390625" style="0" customWidth="1"/>
    <col min="11669" max="11669" width="25.7109375" style="0" customWidth="1"/>
    <col min="11670" max="11670" width="21.57421875" style="0" customWidth="1"/>
    <col min="11671" max="11673" width="16.421875" style="0" customWidth="1"/>
    <col min="11674" max="11674" width="6.8515625" style="0" customWidth="1"/>
    <col min="11675" max="11675" width="22.140625" style="0" customWidth="1"/>
    <col min="11676" max="11680" width="16.421875" style="0" customWidth="1"/>
    <col min="11681" max="11681" width="7.7109375" style="0" customWidth="1"/>
    <col min="11682" max="11682" width="24.421875" style="0" customWidth="1"/>
    <col min="11683" max="11683" width="23.28125" style="0" customWidth="1"/>
    <col min="11684" max="11684" width="24.421875" style="0" customWidth="1"/>
    <col min="11685" max="11685" width="21.57421875" style="0" customWidth="1"/>
    <col min="11686" max="11686" width="38.00390625" style="0" bestFit="1" customWidth="1"/>
    <col min="11687" max="11687" width="38.00390625" style="0" customWidth="1"/>
    <col min="11688" max="11688" width="20.57421875" style="0" customWidth="1"/>
    <col min="11689" max="11689" width="15.421875" style="0" customWidth="1"/>
    <col min="11690" max="11690" width="29.00390625" style="0" customWidth="1"/>
    <col min="11691" max="11691" width="9.140625" style="0" customWidth="1"/>
    <col min="11692" max="11692" width="10.28125" style="0" customWidth="1"/>
    <col min="11693" max="11693" width="10.8515625" style="0" customWidth="1"/>
    <col min="11694" max="11694" width="10.7109375" style="0" customWidth="1"/>
    <col min="11695" max="11695" width="9.7109375" style="0" customWidth="1"/>
    <col min="11696" max="11696" width="11.00390625" style="0" bestFit="1" customWidth="1"/>
    <col min="11697" max="11697" width="14.421875" style="0" customWidth="1"/>
    <col min="11698" max="11698" width="10.8515625" style="0" customWidth="1"/>
    <col min="11699" max="11699" width="12.7109375" style="0" customWidth="1"/>
    <col min="11700" max="11700" width="9.57421875" style="0" customWidth="1"/>
    <col min="11705" max="11705" width="23.00390625" style="0" bestFit="1" customWidth="1"/>
    <col min="11706" max="11706" width="25.140625" style="0" bestFit="1" customWidth="1"/>
    <col min="11707" max="11707" width="25.140625" style="0" customWidth="1"/>
    <col min="11708" max="11708" width="27.421875" style="0" customWidth="1"/>
    <col min="11709" max="11709" width="21.57421875" style="0" customWidth="1"/>
    <col min="11710" max="11710" width="31.57421875" style="0" bestFit="1" customWidth="1"/>
    <col min="11711" max="11711" width="31.57421875" style="0" customWidth="1"/>
    <col min="11712" max="11712" width="30.421875" style="0" customWidth="1"/>
    <col min="11753" max="11753" width="18.421875" style="0" customWidth="1"/>
    <col min="11754" max="11754" width="27.140625" style="0" customWidth="1"/>
    <col min="11755" max="11755" width="23.7109375" style="0" customWidth="1"/>
    <col min="11756" max="11756" width="17.00390625" style="0" customWidth="1"/>
    <col min="11757" max="11757" width="16.7109375" style="0" bestFit="1" customWidth="1"/>
    <col min="11758" max="11758" width="15.57421875" style="0" customWidth="1"/>
    <col min="11759" max="11759" width="13.8515625" style="0" customWidth="1"/>
    <col min="11760" max="11761" width="16.421875" style="0" bestFit="1" customWidth="1"/>
    <col min="11762" max="11762" width="12.28125" style="0" customWidth="1"/>
    <col min="11763" max="11763" width="15.00390625" style="0" bestFit="1" customWidth="1"/>
    <col min="11764" max="11764" width="16.28125" style="0" bestFit="1" customWidth="1"/>
    <col min="11765" max="11765" width="11.421875" style="0" bestFit="1" customWidth="1"/>
    <col min="11766" max="11766" width="8.28125" style="0" bestFit="1" customWidth="1"/>
    <col min="11767" max="11768" width="16.421875" style="0" bestFit="1" customWidth="1"/>
    <col min="11769" max="11769" width="18.421875" style="0" bestFit="1" customWidth="1"/>
    <col min="11770" max="11770" width="15.00390625" style="0" bestFit="1" customWidth="1"/>
    <col min="11771" max="11771" width="16.28125" style="0" bestFit="1" customWidth="1"/>
    <col min="11772" max="11772" width="16.140625" style="0" bestFit="1" customWidth="1"/>
    <col min="11773" max="11773" width="9.28125" style="0" bestFit="1" customWidth="1"/>
    <col min="11774" max="11775" width="16.57421875" style="0" bestFit="1" customWidth="1"/>
    <col min="11776" max="11776" width="18.57421875" style="0" bestFit="1" customWidth="1"/>
    <col min="11777" max="11777" width="15.00390625" style="0" bestFit="1" customWidth="1"/>
    <col min="11778" max="11778" width="16.28125" style="0" bestFit="1" customWidth="1"/>
    <col min="11779" max="11779" width="16.00390625" style="0" bestFit="1" customWidth="1"/>
    <col min="11780" max="11780" width="8.28125" style="0" bestFit="1" customWidth="1"/>
    <col min="11781" max="11782" width="16.421875" style="0" bestFit="1" customWidth="1"/>
    <col min="11783" max="11783" width="18.421875" style="0" bestFit="1" customWidth="1"/>
    <col min="11784" max="11784" width="15.00390625" style="0" bestFit="1" customWidth="1"/>
    <col min="11785" max="11785" width="16.28125" style="0" bestFit="1" customWidth="1"/>
    <col min="11786" max="11786" width="16.00390625" style="0" bestFit="1" customWidth="1"/>
    <col min="11787" max="11787" width="8.28125" style="0" bestFit="1" customWidth="1"/>
    <col min="11788" max="11789" width="16.421875" style="0" bestFit="1" customWidth="1"/>
    <col min="11790" max="11790" width="18.421875" style="0" bestFit="1" customWidth="1"/>
    <col min="11791" max="11791" width="15.00390625" style="0" bestFit="1" customWidth="1"/>
    <col min="11792" max="11792" width="17.8515625" style="0" bestFit="1" customWidth="1"/>
    <col min="11793" max="11793" width="16.00390625" style="0" bestFit="1" customWidth="1"/>
    <col min="11794" max="11794" width="8.28125" style="0" bestFit="1" customWidth="1"/>
    <col min="11795" max="11796" width="16.421875" style="0" bestFit="1" customWidth="1"/>
    <col min="11797" max="11797" width="18.421875" style="0" bestFit="1" customWidth="1"/>
    <col min="11798" max="11798" width="15.00390625" style="0" bestFit="1" customWidth="1"/>
    <col min="11799" max="11799" width="16.28125" style="0" bestFit="1" customWidth="1"/>
    <col min="11800" max="11800" width="16.00390625" style="0" bestFit="1" customWidth="1"/>
    <col min="11801" max="11801" width="8.28125" style="0" bestFit="1" customWidth="1"/>
    <col min="11802" max="11803" width="16.421875" style="0" bestFit="1" customWidth="1"/>
    <col min="11804" max="11804" width="18.421875" style="0" bestFit="1" customWidth="1"/>
    <col min="11805" max="11805" width="15.00390625" style="0" bestFit="1" customWidth="1"/>
    <col min="11806" max="11806" width="16.28125" style="0" bestFit="1" customWidth="1"/>
    <col min="11807" max="11807" width="16.00390625" style="0" bestFit="1" customWidth="1"/>
    <col min="11808" max="11808" width="8.28125" style="0" bestFit="1" customWidth="1"/>
    <col min="11809" max="11810" width="16.421875" style="0" bestFit="1" customWidth="1"/>
    <col min="11811" max="11811" width="18.421875" style="0" bestFit="1" customWidth="1"/>
    <col min="11812" max="11812" width="15.00390625" style="0" bestFit="1" customWidth="1"/>
    <col min="11813" max="11813" width="16.28125" style="0" bestFit="1" customWidth="1"/>
    <col min="11814" max="11814" width="16.00390625" style="0" bestFit="1" customWidth="1"/>
    <col min="11815" max="11815" width="8.28125" style="0" bestFit="1" customWidth="1"/>
    <col min="11816" max="11817" width="16.421875" style="0" bestFit="1" customWidth="1"/>
    <col min="11818" max="11818" width="18.421875" style="0" bestFit="1" customWidth="1"/>
    <col min="11819" max="11819" width="15.00390625" style="0" bestFit="1" customWidth="1"/>
    <col min="11820" max="11820" width="16.28125" style="0" bestFit="1" customWidth="1"/>
    <col min="11821" max="11821" width="16.140625" style="0" bestFit="1" customWidth="1"/>
    <col min="11822" max="11822" width="9.28125" style="0" bestFit="1" customWidth="1"/>
    <col min="11823" max="11824" width="16.57421875" style="0" bestFit="1" customWidth="1"/>
    <col min="11825" max="11825" width="18.57421875" style="0" bestFit="1" customWidth="1"/>
    <col min="11826" max="11826" width="15.00390625" style="0" bestFit="1" customWidth="1"/>
    <col min="11827" max="11827" width="16.28125" style="0" bestFit="1" customWidth="1"/>
    <col min="11828" max="11828" width="16.140625" style="0" bestFit="1" customWidth="1"/>
    <col min="11829" max="11829" width="9.28125" style="0" bestFit="1" customWidth="1"/>
    <col min="11830" max="11831" width="16.57421875" style="0" bestFit="1" customWidth="1"/>
    <col min="11832" max="11832" width="21.421875" style="0" customWidth="1"/>
    <col min="11833" max="11833" width="3.28125" style="0" customWidth="1"/>
    <col min="11834" max="11834" width="25.421875" style="0" customWidth="1"/>
    <col min="11835" max="11835" width="17.140625" style="0" customWidth="1"/>
    <col min="11836" max="11838" width="15.421875" style="0" customWidth="1"/>
    <col min="11839" max="11839" width="6.00390625" style="0" customWidth="1"/>
    <col min="11840" max="11840" width="15.00390625" style="0" bestFit="1" customWidth="1"/>
    <col min="11841" max="11841" width="16.28125" style="0" bestFit="1" customWidth="1"/>
    <col min="11842" max="11842" width="12.421875" style="0" bestFit="1" customWidth="1"/>
    <col min="11843" max="11843" width="8.28125" style="0" bestFit="1" customWidth="1"/>
    <col min="11844" max="11845" width="16.421875" style="0" bestFit="1" customWidth="1"/>
    <col min="11846" max="11846" width="18.421875" style="0" bestFit="1" customWidth="1"/>
    <col min="11847" max="11847" width="15.00390625" style="0" bestFit="1" customWidth="1"/>
    <col min="11848" max="11848" width="16.28125" style="0" bestFit="1" customWidth="1"/>
    <col min="11849" max="11849" width="12.421875" style="0" bestFit="1" customWidth="1"/>
    <col min="11850" max="11850" width="8.28125" style="0" bestFit="1" customWidth="1"/>
    <col min="11851" max="11852" width="16.421875" style="0" bestFit="1" customWidth="1"/>
    <col min="11853" max="11853" width="18.421875" style="0" bestFit="1" customWidth="1"/>
    <col min="11854" max="11854" width="15.00390625" style="0" bestFit="1" customWidth="1"/>
    <col min="11855" max="11855" width="16.28125" style="0" bestFit="1" customWidth="1"/>
    <col min="11856" max="11856" width="12.57421875" style="0" bestFit="1" customWidth="1"/>
    <col min="11857" max="11857" width="9.7109375" style="0" bestFit="1" customWidth="1"/>
    <col min="11858" max="11858" width="18.421875" style="0" bestFit="1" customWidth="1"/>
    <col min="11859" max="11859" width="16.57421875" style="0" bestFit="1" customWidth="1"/>
    <col min="11860" max="11860" width="18.57421875" style="0" bestFit="1" customWidth="1"/>
    <col min="11861" max="11861" width="15.00390625" style="0" bestFit="1" customWidth="1"/>
    <col min="11862" max="11862" width="16.28125" style="0" bestFit="1" customWidth="1"/>
    <col min="11863" max="11863" width="12.57421875" style="0" bestFit="1" customWidth="1"/>
    <col min="11864" max="11864" width="9.7109375" style="0" bestFit="1" customWidth="1"/>
    <col min="11865" max="11866" width="16.57421875" style="0" bestFit="1" customWidth="1"/>
    <col min="11867" max="11890" width="16.421875" style="0" customWidth="1"/>
    <col min="11891" max="11891" width="24.140625" style="0" customWidth="1"/>
    <col min="11892" max="11915" width="16.421875" style="0" customWidth="1"/>
    <col min="11916" max="11916" width="18.421875" style="0" customWidth="1"/>
    <col min="11917" max="11917" width="17.140625" style="0" bestFit="1" customWidth="1"/>
    <col min="11918" max="11918" width="18.140625" style="0" bestFit="1" customWidth="1"/>
    <col min="11919" max="11919" width="14.28125" style="0" bestFit="1" customWidth="1"/>
    <col min="11920" max="11920" width="10.57421875" style="0" bestFit="1" customWidth="1"/>
    <col min="11921" max="11921" width="18.7109375" style="0" bestFit="1" customWidth="1"/>
    <col min="11922" max="11922" width="18.421875" style="0" bestFit="1" customWidth="1"/>
    <col min="11923" max="11923" width="20.421875" style="0" bestFit="1" customWidth="1"/>
    <col min="11924" max="11924" width="5.00390625" style="0" customWidth="1"/>
    <col min="11925" max="11925" width="25.7109375" style="0" customWidth="1"/>
    <col min="11926" max="11926" width="21.57421875" style="0" customWidth="1"/>
    <col min="11927" max="11929" width="16.421875" style="0" customWidth="1"/>
    <col min="11930" max="11930" width="6.8515625" style="0" customWidth="1"/>
    <col min="11931" max="11931" width="22.140625" style="0" customWidth="1"/>
    <col min="11932" max="11936" width="16.421875" style="0" customWidth="1"/>
    <col min="11937" max="11937" width="7.7109375" style="0" customWidth="1"/>
    <col min="11938" max="11938" width="24.421875" style="0" customWidth="1"/>
    <col min="11939" max="11939" width="23.28125" style="0" customWidth="1"/>
    <col min="11940" max="11940" width="24.421875" style="0" customWidth="1"/>
    <col min="11941" max="11941" width="21.57421875" style="0" customWidth="1"/>
    <col min="11942" max="11942" width="38.00390625" style="0" bestFit="1" customWidth="1"/>
    <col min="11943" max="11943" width="38.00390625" style="0" customWidth="1"/>
    <col min="11944" max="11944" width="20.57421875" style="0" customWidth="1"/>
    <col min="11945" max="11945" width="15.421875" style="0" customWidth="1"/>
    <col min="11946" max="11946" width="29.00390625" style="0" customWidth="1"/>
    <col min="11947" max="11947" width="9.140625" style="0" customWidth="1"/>
    <col min="11948" max="11948" width="10.28125" style="0" customWidth="1"/>
    <col min="11949" max="11949" width="10.8515625" style="0" customWidth="1"/>
    <col min="11950" max="11950" width="10.7109375" style="0" customWidth="1"/>
    <col min="11951" max="11951" width="9.7109375" style="0" customWidth="1"/>
    <col min="11952" max="11952" width="11.00390625" style="0" bestFit="1" customWidth="1"/>
    <col min="11953" max="11953" width="14.421875" style="0" customWidth="1"/>
    <col min="11954" max="11954" width="10.8515625" style="0" customWidth="1"/>
    <col min="11955" max="11955" width="12.7109375" style="0" customWidth="1"/>
    <col min="11956" max="11956" width="9.57421875" style="0" customWidth="1"/>
    <col min="11961" max="11961" width="23.00390625" style="0" bestFit="1" customWidth="1"/>
    <col min="11962" max="11962" width="25.140625" style="0" bestFit="1" customWidth="1"/>
    <col min="11963" max="11963" width="25.140625" style="0" customWidth="1"/>
    <col min="11964" max="11964" width="27.421875" style="0" customWidth="1"/>
    <col min="11965" max="11965" width="21.57421875" style="0" customWidth="1"/>
    <col min="11966" max="11966" width="31.57421875" style="0" bestFit="1" customWidth="1"/>
    <col min="11967" max="11967" width="31.57421875" style="0" customWidth="1"/>
    <col min="11968" max="11968" width="30.421875" style="0" customWidth="1"/>
    <col min="12009" max="12009" width="18.421875" style="0" customWidth="1"/>
    <col min="12010" max="12010" width="27.140625" style="0" customWidth="1"/>
    <col min="12011" max="12011" width="23.7109375" style="0" customWidth="1"/>
    <col min="12012" max="12012" width="17.00390625" style="0" customWidth="1"/>
    <col min="12013" max="12013" width="16.7109375" style="0" bestFit="1" customWidth="1"/>
    <col min="12014" max="12014" width="15.57421875" style="0" customWidth="1"/>
    <col min="12015" max="12015" width="13.8515625" style="0" customWidth="1"/>
    <col min="12016" max="12017" width="16.421875" style="0" bestFit="1" customWidth="1"/>
    <col min="12018" max="12018" width="12.28125" style="0" customWidth="1"/>
    <col min="12019" max="12019" width="15.00390625" style="0" bestFit="1" customWidth="1"/>
    <col min="12020" max="12020" width="16.28125" style="0" bestFit="1" customWidth="1"/>
    <col min="12021" max="12021" width="11.421875" style="0" bestFit="1" customWidth="1"/>
    <col min="12022" max="12022" width="8.28125" style="0" bestFit="1" customWidth="1"/>
    <col min="12023" max="12024" width="16.421875" style="0" bestFit="1" customWidth="1"/>
    <col min="12025" max="12025" width="18.421875" style="0" bestFit="1" customWidth="1"/>
    <col min="12026" max="12026" width="15.00390625" style="0" bestFit="1" customWidth="1"/>
    <col min="12027" max="12027" width="16.28125" style="0" bestFit="1" customWidth="1"/>
    <col min="12028" max="12028" width="16.140625" style="0" bestFit="1" customWidth="1"/>
    <col min="12029" max="12029" width="9.28125" style="0" bestFit="1" customWidth="1"/>
    <col min="12030" max="12031" width="16.57421875" style="0" bestFit="1" customWidth="1"/>
    <col min="12032" max="12032" width="18.57421875" style="0" bestFit="1" customWidth="1"/>
    <col min="12033" max="12033" width="15.00390625" style="0" bestFit="1" customWidth="1"/>
    <col min="12034" max="12034" width="16.28125" style="0" bestFit="1" customWidth="1"/>
    <col min="12035" max="12035" width="16.00390625" style="0" bestFit="1" customWidth="1"/>
    <col min="12036" max="12036" width="8.28125" style="0" bestFit="1" customWidth="1"/>
    <col min="12037" max="12038" width="16.421875" style="0" bestFit="1" customWidth="1"/>
    <col min="12039" max="12039" width="18.421875" style="0" bestFit="1" customWidth="1"/>
    <col min="12040" max="12040" width="15.00390625" style="0" bestFit="1" customWidth="1"/>
    <col min="12041" max="12041" width="16.28125" style="0" bestFit="1" customWidth="1"/>
    <col min="12042" max="12042" width="16.00390625" style="0" bestFit="1" customWidth="1"/>
    <col min="12043" max="12043" width="8.28125" style="0" bestFit="1" customWidth="1"/>
    <col min="12044" max="12045" width="16.421875" style="0" bestFit="1" customWidth="1"/>
    <col min="12046" max="12046" width="18.421875" style="0" bestFit="1" customWidth="1"/>
    <col min="12047" max="12047" width="15.00390625" style="0" bestFit="1" customWidth="1"/>
    <col min="12048" max="12048" width="17.8515625" style="0" bestFit="1" customWidth="1"/>
    <col min="12049" max="12049" width="16.00390625" style="0" bestFit="1" customWidth="1"/>
    <col min="12050" max="12050" width="8.28125" style="0" bestFit="1" customWidth="1"/>
    <col min="12051" max="12052" width="16.421875" style="0" bestFit="1" customWidth="1"/>
    <col min="12053" max="12053" width="18.421875" style="0" bestFit="1" customWidth="1"/>
    <col min="12054" max="12054" width="15.00390625" style="0" bestFit="1" customWidth="1"/>
    <col min="12055" max="12055" width="16.28125" style="0" bestFit="1" customWidth="1"/>
    <col min="12056" max="12056" width="16.00390625" style="0" bestFit="1" customWidth="1"/>
    <col min="12057" max="12057" width="8.28125" style="0" bestFit="1" customWidth="1"/>
    <col min="12058" max="12059" width="16.421875" style="0" bestFit="1" customWidth="1"/>
    <col min="12060" max="12060" width="18.421875" style="0" bestFit="1" customWidth="1"/>
    <col min="12061" max="12061" width="15.00390625" style="0" bestFit="1" customWidth="1"/>
    <col min="12062" max="12062" width="16.28125" style="0" bestFit="1" customWidth="1"/>
    <col min="12063" max="12063" width="16.00390625" style="0" bestFit="1" customWidth="1"/>
    <col min="12064" max="12064" width="8.28125" style="0" bestFit="1" customWidth="1"/>
    <col min="12065" max="12066" width="16.421875" style="0" bestFit="1" customWidth="1"/>
    <col min="12067" max="12067" width="18.421875" style="0" bestFit="1" customWidth="1"/>
    <col min="12068" max="12068" width="15.00390625" style="0" bestFit="1" customWidth="1"/>
    <col min="12069" max="12069" width="16.28125" style="0" bestFit="1" customWidth="1"/>
    <col min="12070" max="12070" width="16.00390625" style="0" bestFit="1" customWidth="1"/>
    <col min="12071" max="12071" width="8.28125" style="0" bestFit="1" customWidth="1"/>
    <col min="12072" max="12073" width="16.421875" style="0" bestFit="1" customWidth="1"/>
    <col min="12074" max="12074" width="18.421875" style="0" bestFit="1" customWidth="1"/>
    <col min="12075" max="12075" width="15.00390625" style="0" bestFit="1" customWidth="1"/>
    <col min="12076" max="12076" width="16.28125" style="0" bestFit="1" customWidth="1"/>
    <col min="12077" max="12077" width="16.140625" style="0" bestFit="1" customWidth="1"/>
    <col min="12078" max="12078" width="9.28125" style="0" bestFit="1" customWidth="1"/>
    <col min="12079" max="12080" width="16.57421875" style="0" bestFit="1" customWidth="1"/>
    <col min="12081" max="12081" width="18.57421875" style="0" bestFit="1" customWidth="1"/>
    <col min="12082" max="12082" width="15.00390625" style="0" bestFit="1" customWidth="1"/>
    <col min="12083" max="12083" width="16.28125" style="0" bestFit="1" customWidth="1"/>
    <col min="12084" max="12084" width="16.140625" style="0" bestFit="1" customWidth="1"/>
    <col min="12085" max="12085" width="9.28125" style="0" bestFit="1" customWidth="1"/>
    <col min="12086" max="12087" width="16.57421875" style="0" bestFit="1" customWidth="1"/>
    <col min="12088" max="12088" width="21.421875" style="0" customWidth="1"/>
    <col min="12089" max="12089" width="3.28125" style="0" customWidth="1"/>
    <col min="12090" max="12090" width="25.421875" style="0" customWidth="1"/>
    <col min="12091" max="12091" width="17.140625" style="0" customWidth="1"/>
    <col min="12092" max="12094" width="15.421875" style="0" customWidth="1"/>
    <col min="12095" max="12095" width="6.00390625" style="0" customWidth="1"/>
    <col min="12096" max="12096" width="15.00390625" style="0" bestFit="1" customWidth="1"/>
    <col min="12097" max="12097" width="16.28125" style="0" bestFit="1" customWidth="1"/>
    <col min="12098" max="12098" width="12.421875" style="0" bestFit="1" customWidth="1"/>
    <col min="12099" max="12099" width="8.28125" style="0" bestFit="1" customWidth="1"/>
    <col min="12100" max="12101" width="16.421875" style="0" bestFit="1" customWidth="1"/>
    <col min="12102" max="12102" width="18.421875" style="0" bestFit="1" customWidth="1"/>
    <col min="12103" max="12103" width="15.00390625" style="0" bestFit="1" customWidth="1"/>
    <col min="12104" max="12104" width="16.28125" style="0" bestFit="1" customWidth="1"/>
    <col min="12105" max="12105" width="12.421875" style="0" bestFit="1" customWidth="1"/>
    <col min="12106" max="12106" width="8.28125" style="0" bestFit="1" customWidth="1"/>
    <col min="12107" max="12108" width="16.421875" style="0" bestFit="1" customWidth="1"/>
    <col min="12109" max="12109" width="18.421875" style="0" bestFit="1" customWidth="1"/>
    <col min="12110" max="12110" width="15.00390625" style="0" bestFit="1" customWidth="1"/>
    <col min="12111" max="12111" width="16.28125" style="0" bestFit="1" customWidth="1"/>
    <col min="12112" max="12112" width="12.57421875" style="0" bestFit="1" customWidth="1"/>
    <col min="12113" max="12113" width="9.7109375" style="0" bestFit="1" customWidth="1"/>
    <col min="12114" max="12114" width="18.421875" style="0" bestFit="1" customWidth="1"/>
    <col min="12115" max="12115" width="16.57421875" style="0" bestFit="1" customWidth="1"/>
    <col min="12116" max="12116" width="18.57421875" style="0" bestFit="1" customWidth="1"/>
    <col min="12117" max="12117" width="15.00390625" style="0" bestFit="1" customWidth="1"/>
    <col min="12118" max="12118" width="16.28125" style="0" bestFit="1" customWidth="1"/>
    <col min="12119" max="12119" width="12.57421875" style="0" bestFit="1" customWidth="1"/>
    <col min="12120" max="12120" width="9.7109375" style="0" bestFit="1" customWidth="1"/>
    <col min="12121" max="12122" width="16.57421875" style="0" bestFit="1" customWidth="1"/>
    <col min="12123" max="12146" width="16.421875" style="0" customWidth="1"/>
    <col min="12147" max="12147" width="24.140625" style="0" customWidth="1"/>
    <col min="12148" max="12171" width="16.421875" style="0" customWidth="1"/>
    <col min="12172" max="12172" width="18.421875" style="0" customWidth="1"/>
    <col min="12173" max="12173" width="17.140625" style="0" bestFit="1" customWidth="1"/>
    <col min="12174" max="12174" width="18.140625" style="0" bestFit="1" customWidth="1"/>
    <col min="12175" max="12175" width="14.28125" style="0" bestFit="1" customWidth="1"/>
    <col min="12176" max="12176" width="10.57421875" style="0" bestFit="1" customWidth="1"/>
    <col min="12177" max="12177" width="18.7109375" style="0" bestFit="1" customWidth="1"/>
    <col min="12178" max="12178" width="18.421875" style="0" bestFit="1" customWidth="1"/>
    <col min="12179" max="12179" width="20.421875" style="0" bestFit="1" customWidth="1"/>
    <col min="12180" max="12180" width="5.00390625" style="0" customWidth="1"/>
    <col min="12181" max="12181" width="25.7109375" style="0" customWidth="1"/>
    <col min="12182" max="12182" width="21.57421875" style="0" customWidth="1"/>
    <col min="12183" max="12185" width="16.421875" style="0" customWidth="1"/>
    <col min="12186" max="12186" width="6.8515625" style="0" customWidth="1"/>
    <col min="12187" max="12187" width="22.140625" style="0" customWidth="1"/>
    <col min="12188" max="12192" width="16.421875" style="0" customWidth="1"/>
    <col min="12193" max="12193" width="7.7109375" style="0" customWidth="1"/>
    <col min="12194" max="12194" width="24.421875" style="0" customWidth="1"/>
    <col min="12195" max="12195" width="23.28125" style="0" customWidth="1"/>
    <col min="12196" max="12196" width="24.421875" style="0" customWidth="1"/>
    <col min="12197" max="12197" width="21.57421875" style="0" customWidth="1"/>
    <col min="12198" max="12198" width="38.00390625" style="0" bestFit="1" customWidth="1"/>
    <col min="12199" max="12199" width="38.00390625" style="0" customWidth="1"/>
    <col min="12200" max="12200" width="20.57421875" style="0" customWidth="1"/>
    <col min="12201" max="12201" width="15.421875" style="0" customWidth="1"/>
    <col min="12202" max="12202" width="29.00390625" style="0" customWidth="1"/>
    <col min="12203" max="12203" width="9.140625" style="0" customWidth="1"/>
    <col min="12204" max="12204" width="10.28125" style="0" customWidth="1"/>
    <col min="12205" max="12205" width="10.8515625" style="0" customWidth="1"/>
    <col min="12206" max="12206" width="10.7109375" style="0" customWidth="1"/>
    <col min="12207" max="12207" width="9.7109375" style="0" customWidth="1"/>
    <col min="12208" max="12208" width="11.00390625" style="0" bestFit="1" customWidth="1"/>
    <col min="12209" max="12209" width="14.421875" style="0" customWidth="1"/>
    <col min="12210" max="12210" width="10.8515625" style="0" customWidth="1"/>
    <col min="12211" max="12211" width="12.7109375" style="0" customWidth="1"/>
    <col min="12212" max="12212" width="9.57421875" style="0" customWidth="1"/>
    <col min="12217" max="12217" width="23.00390625" style="0" bestFit="1" customWidth="1"/>
    <col min="12218" max="12218" width="25.140625" style="0" bestFit="1" customWidth="1"/>
    <col min="12219" max="12219" width="25.140625" style="0" customWidth="1"/>
    <col min="12220" max="12220" width="27.421875" style="0" customWidth="1"/>
    <col min="12221" max="12221" width="21.57421875" style="0" customWidth="1"/>
    <col min="12222" max="12222" width="31.57421875" style="0" bestFit="1" customWidth="1"/>
    <col min="12223" max="12223" width="31.57421875" style="0" customWidth="1"/>
    <col min="12224" max="12224" width="30.421875" style="0" customWidth="1"/>
    <col min="12265" max="12265" width="18.421875" style="0" customWidth="1"/>
    <col min="12266" max="12266" width="27.140625" style="0" customWidth="1"/>
    <col min="12267" max="12267" width="23.7109375" style="0" customWidth="1"/>
    <col min="12268" max="12268" width="17.00390625" style="0" customWidth="1"/>
    <col min="12269" max="12269" width="16.7109375" style="0" bestFit="1" customWidth="1"/>
    <col min="12270" max="12270" width="15.57421875" style="0" customWidth="1"/>
    <col min="12271" max="12271" width="13.8515625" style="0" customWidth="1"/>
    <col min="12272" max="12273" width="16.421875" style="0" bestFit="1" customWidth="1"/>
    <col min="12274" max="12274" width="12.28125" style="0" customWidth="1"/>
    <col min="12275" max="12275" width="15.00390625" style="0" bestFit="1" customWidth="1"/>
    <col min="12276" max="12276" width="16.28125" style="0" bestFit="1" customWidth="1"/>
    <col min="12277" max="12277" width="11.421875" style="0" bestFit="1" customWidth="1"/>
    <col min="12278" max="12278" width="8.28125" style="0" bestFit="1" customWidth="1"/>
    <col min="12279" max="12280" width="16.421875" style="0" bestFit="1" customWidth="1"/>
    <col min="12281" max="12281" width="18.421875" style="0" bestFit="1" customWidth="1"/>
    <col min="12282" max="12282" width="15.00390625" style="0" bestFit="1" customWidth="1"/>
    <col min="12283" max="12283" width="16.28125" style="0" bestFit="1" customWidth="1"/>
    <col min="12284" max="12284" width="16.140625" style="0" bestFit="1" customWidth="1"/>
    <col min="12285" max="12285" width="9.28125" style="0" bestFit="1" customWidth="1"/>
    <col min="12286" max="12287" width="16.57421875" style="0" bestFit="1" customWidth="1"/>
    <col min="12288" max="12288" width="18.57421875" style="0" bestFit="1" customWidth="1"/>
    <col min="12289" max="12289" width="15.00390625" style="0" bestFit="1" customWidth="1"/>
    <col min="12290" max="12290" width="16.28125" style="0" bestFit="1" customWidth="1"/>
    <col min="12291" max="12291" width="16.00390625" style="0" bestFit="1" customWidth="1"/>
    <col min="12292" max="12292" width="8.28125" style="0" bestFit="1" customWidth="1"/>
    <col min="12293" max="12294" width="16.421875" style="0" bestFit="1" customWidth="1"/>
    <col min="12295" max="12295" width="18.421875" style="0" bestFit="1" customWidth="1"/>
    <col min="12296" max="12296" width="15.00390625" style="0" bestFit="1" customWidth="1"/>
    <col min="12297" max="12297" width="16.28125" style="0" bestFit="1" customWidth="1"/>
    <col min="12298" max="12298" width="16.00390625" style="0" bestFit="1" customWidth="1"/>
    <col min="12299" max="12299" width="8.28125" style="0" bestFit="1" customWidth="1"/>
    <col min="12300" max="12301" width="16.421875" style="0" bestFit="1" customWidth="1"/>
    <col min="12302" max="12302" width="18.421875" style="0" bestFit="1" customWidth="1"/>
    <col min="12303" max="12303" width="15.00390625" style="0" bestFit="1" customWidth="1"/>
    <col min="12304" max="12304" width="17.8515625" style="0" bestFit="1" customWidth="1"/>
    <col min="12305" max="12305" width="16.00390625" style="0" bestFit="1" customWidth="1"/>
    <col min="12306" max="12306" width="8.28125" style="0" bestFit="1" customWidth="1"/>
    <col min="12307" max="12308" width="16.421875" style="0" bestFit="1" customWidth="1"/>
    <col min="12309" max="12309" width="18.421875" style="0" bestFit="1" customWidth="1"/>
    <col min="12310" max="12310" width="15.00390625" style="0" bestFit="1" customWidth="1"/>
    <col min="12311" max="12311" width="16.28125" style="0" bestFit="1" customWidth="1"/>
    <col min="12312" max="12312" width="16.00390625" style="0" bestFit="1" customWidth="1"/>
    <col min="12313" max="12313" width="8.28125" style="0" bestFit="1" customWidth="1"/>
    <col min="12314" max="12315" width="16.421875" style="0" bestFit="1" customWidth="1"/>
    <col min="12316" max="12316" width="18.421875" style="0" bestFit="1" customWidth="1"/>
    <col min="12317" max="12317" width="15.00390625" style="0" bestFit="1" customWidth="1"/>
    <col min="12318" max="12318" width="16.28125" style="0" bestFit="1" customWidth="1"/>
    <col min="12319" max="12319" width="16.00390625" style="0" bestFit="1" customWidth="1"/>
    <col min="12320" max="12320" width="8.28125" style="0" bestFit="1" customWidth="1"/>
    <col min="12321" max="12322" width="16.421875" style="0" bestFit="1" customWidth="1"/>
    <col min="12323" max="12323" width="18.421875" style="0" bestFit="1" customWidth="1"/>
    <col min="12324" max="12324" width="15.00390625" style="0" bestFit="1" customWidth="1"/>
    <col min="12325" max="12325" width="16.28125" style="0" bestFit="1" customWidth="1"/>
    <col min="12326" max="12326" width="16.00390625" style="0" bestFit="1" customWidth="1"/>
    <col min="12327" max="12327" width="8.28125" style="0" bestFit="1" customWidth="1"/>
    <col min="12328" max="12329" width="16.421875" style="0" bestFit="1" customWidth="1"/>
    <col min="12330" max="12330" width="18.421875" style="0" bestFit="1" customWidth="1"/>
    <col min="12331" max="12331" width="15.00390625" style="0" bestFit="1" customWidth="1"/>
    <col min="12332" max="12332" width="16.28125" style="0" bestFit="1" customWidth="1"/>
    <col min="12333" max="12333" width="16.140625" style="0" bestFit="1" customWidth="1"/>
    <col min="12334" max="12334" width="9.28125" style="0" bestFit="1" customWidth="1"/>
    <col min="12335" max="12336" width="16.57421875" style="0" bestFit="1" customWidth="1"/>
    <col min="12337" max="12337" width="18.57421875" style="0" bestFit="1" customWidth="1"/>
    <col min="12338" max="12338" width="15.00390625" style="0" bestFit="1" customWidth="1"/>
    <col min="12339" max="12339" width="16.28125" style="0" bestFit="1" customWidth="1"/>
    <col min="12340" max="12340" width="16.140625" style="0" bestFit="1" customWidth="1"/>
    <col min="12341" max="12341" width="9.28125" style="0" bestFit="1" customWidth="1"/>
    <col min="12342" max="12343" width="16.57421875" style="0" bestFit="1" customWidth="1"/>
    <col min="12344" max="12344" width="21.421875" style="0" customWidth="1"/>
    <col min="12345" max="12345" width="3.28125" style="0" customWidth="1"/>
    <col min="12346" max="12346" width="25.421875" style="0" customWidth="1"/>
    <col min="12347" max="12347" width="17.140625" style="0" customWidth="1"/>
    <col min="12348" max="12350" width="15.421875" style="0" customWidth="1"/>
    <col min="12351" max="12351" width="6.00390625" style="0" customWidth="1"/>
    <col min="12352" max="12352" width="15.00390625" style="0" bestFit="1" customWidth="1"/>
    <col min="12353" max="12353" width="16.28125" style="0" bestFit="1" customWidth="1"/>
    <col min="12354" max="12354" width="12.421875" style="0" bestFit="1" customWidth="1"/>
    <col min="12355" max="12355" width="8.28125" style="0" bestFit="1" customWidth="1"/>
    <col min="12356" max="12357" width="16.421875" style="0" bestFit="1" customWidth="1"/>
    <col min="12358" max="12358" width="18.421875" style="0" bestFit="1" customWidth="1"/>
    <col min="12359" max="12359" width="15.00390625" style="0" bestFit="1" customWidth="1"/>
    <col min="12360" max="12360" width="16.28125" style="0" bestFit="1" customWidth="1"/>
    <col min="12361" max="12361" width="12.421875" style="0" bestFit="1" customWidth="1"/>
    <col min="12362" max="12362" width="8.28125" style="0" bestFit="1" customWidth="1"/>
    <col min="12363" max="12364" width="16.421875" style="0" bestFit="1" customWidth="1"/>
    <col min="12365" max="12365" width="18.421875" style="0" bestFit="1" customWidth="1"/>
    <col min="12366" max="12366" width="15.00390625" style="0" bestFit="1" customWidth="1"/>
    <col min="12367" max="12367" width="16.28125" style="0" bestFit="1" customWidth="1"/>
    <col min="12368" max="12368" width="12.57421875" style="0" bestFit="1" customWidth="1"/>
    <col min="12369" max="12369" width="9.7109375" style="0" bestFit="1" customWidth="1"/>
    <col min="12370" max="12370" width="18.421875" style="0" bestFit="1" customWidth="1"/>
    <col min="12371" max="12371" width="16.57421875" style="0" bestFit="1" customWidth="1"/>
    <col min="12372" max="12372" width="18.57421875" style="0" bestFit="1" customWidth="1"/>
    <col min="12373" max="12373" width="15.00390625" style="0" bestFit="1" customWidth="1"/>
    <col min="12374" max="12374" width="16.28125" style="0" bestFit="1" customWidth="1"/>
    <col min="12375" max="12375" width="12.57421875" style="0" bestFit="1" customWidth="1"/>
    <col min="12376" max="12376" width="9.7109375" style="0" bestFit="1" customWidth="1"/>
    <col min="12377" max="12378" width="16.57421875" style="0" bestFit="1" customWidth="1"/>
    <col min="12379" max="12402" width="16.421875" style="0" customWidth="1"/>
    <col min="12403" max="12403" width="24.140625" style="0" customWidth="1"/>
    <col min="12404" max="12427" width="16.421875" style="0" customWidth="1"/>
    <col min="12428" max="12428" width="18.421875" style="0" customWidth="1"/>
    <col min="12429" max="12429" width="17.140625" style="0" bestFit="1" customWidth="1"/>
    <col min="12430" max="12430" width="18.140625" style="0" bestFit="1" customWidth="1"/>
    <col min="12431" max="12431" width="14.28125" style="0" bestFit="1" customWidth="1"/>
    <col min="12432" max="12432" width="10.57421875" style="0" bestFit="1" customWidth="1"/>
    <col min="12433" max="12433" width="18.7109375" style="0" bestFit="1" customWidth="1"/>
    <col min="12434" max="12434" width="18.421875" style="0" bestFit="1" customWidth="1"/>
    <col min="12435" max="12435" width="20.421875" style="0" bestFit="1" customWidth="1"/>
    <col min="12436" max="12436" width="5.00390625" style="0" customWidth="1"/>
    <col min="12437" max="12437" width="25.7109375" style="0" customWidth="1"/>
    <col min="12438" max="12438" width="21.57421875" style="0" customWidth="1"/>
    <col min="12439" max="12441" width="16.421875" style="0" customWidth="1"/>
    <col min="12442" max="12442" width="6.8515625" style="0" customWidth="1"/>
    <col min="12443" max="12443" width="22.140625" style="0" customWidth="1"/>
    <col min="12444" max="12448" width="16.421875" style="0" customWidth="1"/>
    <col min="12449" max="12449" width="7.7109375" style="0" customWidth="1"/>
    <col min="12450" max="12450" width="24.421875" style="0" customWidth="1"/>
    <col min="12451" max="12451" width="23.28125" style="0" customWidth="1"/>
    <col min="12452" max="12452" width="24.421875" style="0" customWidth="1"/>
    <col min="12453" max="12453" width="21.57421875" style="0" customWidth="1"/>
    <col min="12454" max="12454" width="38.00390625" style="0" bestFit="1" customWidth="1"/>
    <col min="12455" max="12455" width="38.00390625" style="0" customWidth="1"/>
    <col min="12456" max="12456" width="20.57421875" style="0" customWidth="1"/>
    <col min="12457" max="12457" width="15.421875" style="0" customWidth="1"/>
    <col min="12458" max="12458" width="29.00390625" style="0" customWidth="1"/>
    <col min="12459" max="12459" width="9.140625" style="0" customWidth="1"/>
    <col min="12460" max="12460" width="10.28125" style="0" customWidth="1"/>
    <col min="12461" max="12461" width="10.8515625" style="0" customWidth="1"/>
    <col min="12462" max="12462" width="10.7109375" style="0" customWidth="1"/>
    <col min="12463" max="12463" width="9.7109375" style="0" customWidth="1"/>
    <col min="12464" max="12464" width="11.00390625" style="0" bestFit="1" customWidth="1"/>
    <col min="12465" max="12465" width="14.421875" style="0" customWidth="1"/>
    <col min="12466" max="12466" width="10.8515625" style="0" customWidth="1"/>
    <col min="12467" max="12467" width="12.7109375" style="0" customWidth="1"/>
    <col min="12468" max="12468" width="9.57421875" style="0" customWidth="1"/>
    <col min="12473" max="12473" width="23.00390625" style="0" bestFit="1" customWidth="1"/>
    <col min="12474" max="12474" width="25.140625" style="0" bestFit="1" customWidth="1"/>
    <col min="12475" max="12475" width="25.140625" style="0" customWidth="1"/>
    <col min="12476" max="12476" width="27.421875" style="0" customWidth="1"/>
    <col min="12477" max="12477" width="21.57421875" style="0" customWidth="1"/>
    <col min="12478" max="12478" width="31.57421875" style="0" bestFit="1" customWidth="1"/>
    <col min="12479" max="12479" width="31.57421875" style="0" customWidth="1"/>
    <col min="12480" max="12480" width="30.421875" style="0" customWidth="1"/>
    <col min="12521" max="12521" width="18.421875" style="0" customWidth="1"/>
    <col min="12522" max="12522" width="27.140625" style="0" customWidth="1"/>
    <col min="12523" max="12523" width="23.7109375" style="0" customWidth="1"/>
    <col min="12524" max="12524" width="17.00390625" style="0" customWidth="1"/>
    <col min="12525" max="12525" width="16.7109375" style="0" bestFit="1" customWidth="1"/>
    <col min="12526" max="12526" width="15.57421875" style="0" customWidth="1"/>
    <col min="12527" max="12527" width="13.8515625" style="0" customWidth="1"/>
    <col min="12528" max="12529" width="16.421875" style="0" bestFit="1" customWidth="1"/>
    <col min="12530" max="12530" width="12.28125" style="0" customWidth="1"/>
    <col min="12531" max="12531" width="15.00390625" style="0" bestFit="1" customWidth="1"/>
    <col min="12532" max="12532" width="16.28125" style="0" bestFit="1" customWidth="1"/>
    <col min="12533" max="12533" width="11.421875" style="0" bestFit="1" customWidth="1"/>
    <col min="12534" max="12534" width="8.28125" style="0" bestFit="1" customWidth="1"/>
    <col min="12535" max="12536" width="16.421875" style="0" bestFit="1" customWidth="1"/>
    <col min="12537" max="12537" width="18.421875" style="0" bestFit="1" customWidth="1"/>
    <col min="12538" max="12538" width="15.00390625" style="0" bestFit="1" customWidth="1"/>
    <col min="12539" max="12539" width="16.28125" style="0" bestFit="1" customWidth="1"/>
    <col min="12540" max="12540" width="16.140625" style="0" bestFit="1" customWidth="1"/>
    <col min="12541" max="12541" width="9.28125" style="0" bestFit="1" customWidth="1"/>
    <col min="12542" max="12543" width="16.57421875" style="0" bestFit="1" customWidth="1"/>
    <col min="12544" max="12544" width="18.57421875" style="0" bestFit="1" customWidth="1"/>
    <col min="12545" max="12545" width="15.00390625" style="0" bestFit="1" customWidth="1"/>
    <col min="12546" max="12546" width="16.28125" style="0" bestFit="1" customWidth="1"/>
    <col min="12547" max="12547" width="16.00390625" style="0" bestFit="1" customWidth="1"/>
    <col min="12548" max="12548" width="8.28125" style="0" bestFit="1" customWidth="1"/>
    <col min="12549" max="12550" width="16.421875" style="0" bestFit="1" customWidth="1"/>
    <col min="12551" max="12551" width="18.421875" style="0" bestFit="1" customWidth="1"/>
    <col min="12552" max="12552" width="15.00390625" style="0" bestFit="1" customWidth="1"/>
    <col min="12553" max="12553" width="16.28125" style="0" bestFit="1" customWidth="1"/>
    <col min="12554" max="12554" width="16.00390625" style="0" bestFit="1" customWidth="1"/>
    <col min="12555" max="12555" width="8.28125" style="0" bestFit="1" customWidth="1"/>
    <col min="12556" max="12557" width="16.421875" style="0" bestFit="1" customWidth="1"/>
    <col min="12558" max="12558" width="18.421875" style="0" bestFit="1" customWidth="1"/>
    <col min="12559" max="12559" width="15.00390625" style="0" bestFit="1" customWidth="1"/>
    <col min="12560" max="12560" width="17.8515625" style="0" bestFit="1" customWidth="1"/>
    <col min="12561" max="12561" width="16.00390625" style="0" bestFit="1" customWidth="1"/>
    <col min="12562" max="12562" width="8.28125" style="0" bestFit="1" customWidth="1"/>
    <col min="12563" max="12564" width="16.421875" style="0" bestFit="1" customWidth="1"/>
    <col min="12565" max="12565" width="18.421875" style="0" bestFit="1" customWidth="1"/>
    <col min="12566" max="12566" width="15.00390625" style="0" bestFit="1" customWidth="1"/>
    <col min="12567" max="12567" width="16.28125" style="0" bestFit="1" customWidth="1"/>
    <col min="12568" max="12568" width="16.00390625" style="0" bestFit="1" customWidth="1"/>
    <col min="12569" max="12569" width="8.28125" style="0" bestFit="1" customWidth="1"/>
    <col min="12570" max="12571" width="16.421875" style="0" bestFit="1" customWidth="1"/>
    <col min="12572" max="12572" width="18.421875" style="0" bestFit="1" customWidth="1"/>
    <col min="12573" max="12573" width="15.00390625" style="0" bestFit="1" customWidth="1"/>
    <col min="12574" max="12574" width="16.28125" style="0" bestFit="1" customWidth="1"/>
    <col min="12575" max="12575" width="16.00390625" style="0" bestFit="1" customWidth="1"/>
    <col min="12576" max="12576" width="8.28125" style="0" bestFit="1" customWidth="1"/>
    <col min="12577" max="12578" width="16.421875" style="0" bestFit="1" customWidth="1"/>
    <col min="12579" max="12579" width="18.421875" style="0" bestFit="1" customWidth="1"/>
    <col min="12580" max="12580" width="15.00390625" style="0" bestFit="1" customWidth="1"/>
    <col min="12581" max="12581" width="16.28125" style="0" bestFit="1" customWidth="1"/>
    <col min="12582" max="12582" width="16.00390625" style="0" bestFit="1" customWidth="1"/>
    <col min="12583" max="12583" width="8.28125" style="0" bestFit="1" customWidth="1"/>
    <col min="12584" max="12585" width="16.421875" style="0" bestFit="1" customWidth="1"/>
    <col min="12586" max="12586" width="18.421875" style="0" bestFit="1" customWidth="1"/>
    <col min="12587" max="12587" width="15.00390625" style="0" bestFit="1" customWidth="1"/>
    <col min="12588" max="12588" width="16.28125" style="0" bestFit="1" customWidth="1"/>
    <col min="12589" max="12589" width="16.140625" style="0" bestFit="1" customWidth="1"/>
    <col min="12590" max="12590" width="9.28125" style="0" bestFit="1" customWidth="1"/>
    <col min="12591" max="12592" width="16.57421875" style="0" bestFit="1" customWidth="1"/>
    <col min="12593" max="12593" width="18.57421875" style="0" bestFit="1" customWidth="1"/>
    <col min="12594" max="12594" width="15.00390625" style="0" bestFit="1" customWidth="1"/>
    <col min="12595" max="12595" width="16.28125" style="0" bestFit="1" customWidth="1"/>
    <col min="12596" max="12596" width="16.140625" style="0" bestFit="1" customWidth="1"/>
    <col min="12597" max="12597" width="9.28125" style="0" bestFit="1" customWidth="1"/>
    <col min="12598" max="12599" width="16.57421875" style="0" bestFit="1" customWidth="1"/>
    <col min="12600" max="12600" width="21.421875" style="0" customWidth="1"/>
    <col min="12601" max="12601" width="3.28125" style="0" customWidth="1"/>
    <col min="12602" max="12602" width="25.421875" style="0" customWidth="1"/>
    <col min="12603" max="12603" width="17.140625" style="0" customWidth="1"/>
    <col min="12604" max="12606" width="15.421875" style="0" customWidth="1"/>
    <col min="12607" max="12607" width="6.00390625" style="0" customWidth="1"/>
    <col min="12608" max="12608" width="15.00390625" style="0" bestFit="1" customWidth="1"/>
    <col min="12609" max="12609" width="16.28125" style="0" bestFit="1" customWidth="1"/>
    <col min="12610" max="12610" width="12.421875" style="0" bestFit="1" customWidth="1"/>
    <col min="12611" max="12611" width="8.28125" style="0" bestFit="1" customWidth="1"/>
    <col min="12612" max="12613" width="16.421875" style="0" bestFit="1" customWidth="1"/>
    <col min="12614" max="12614" width="18.421875" style="0" bestFit="1" customWidth="1"/>
    <col min="12615" max="12615" width="15.00390625" style="0" bestFit="1" customWidth="1"/>
    <col min="12616" max="12616" width="16.28125" style="0" bestFit="1" customWidth="1"/>
    <col min="12617" max="12617" width="12.421875" style="0" bestFit="1" customWidth="1"/>
    <col min="12618" max="12618" width="8.28125" style="0" bestFit="1" customWidth="1"/>
    <col min="12619" max="12620" width="16.421875" style="0" bestFit="1" customWidth="1"/>
    <col min="12621" max="12621" width="18.421875" style="0" bestFit="1" customWidth="1"/>
    <col min="12622" max="12622" width="15.00390625" style="0" bestFit="1" customWidth="1"/>
    <col min="12623" max="12623" width="16.28125" style="0" bestFit="1" customWidth="1"/>
    <col min="12624" max="12624" width="12.57421875" style="0" bestFit="1" customWidth="1"/>
    <col min="12625" max="12625" width="9.7109375" style="0" bestFit="1" customWidth="1"/>
    <col min="12626" max="12626" width="18.421875" style="0" bestFit="1" customWidth="1"/>
    <col min="12627" max="12627" width="16.57421875" style="0" bestFit="1" customWidth="1"/>
    <col min="12628" max="12628" width="18.57421875" style="0" bestFit="1" customWidth="1"/>
    <col min="12629" max="12629" width="15.00390625" style="0" bestFit="1" customWidth="1"/>
    <col min="12630" max="12630" width="16.28125" style="0" bestFit="1" customWidth="1"/>
    <col min="12631" max="12631" width="12.57421875" style="0" bestFit="1" customWidth="1"/>
    <col min="12632" max="12632" width="9.7109375" style="0" bestFit="1" customWidth="1"/>
    <col min="12633" max="12634" width="16.57421875" style="0" bestFit="1" customWidth="1"/>
    <col min="12635" max="12658" width="16.421875" style="0" customWidth="1"/>
    <col min="12659" max="12659" width="24.140625" style="0" customWidth="1"/>
    <col min="12660" max="12683" width="16.421875" style="0" customWidth="1"/>
    <col min="12684" max="12684" width="18.421875" style="0" customWidth="1"/>
    <col min="12685" max="12685" width="17.140625" style="0" bestFit="1" customWidth="1"/>
    <col min="12686" max="12686" width="18.140625" style="0" bestFit="1" customWidth="1"/>
    <col min="12687" max="12687" width="14.28125" style="0" bestFit="1" customWidth="1"/>
    <col min="12688" max="12688" width="10.57421875" style="0" bestFit="1" customWidth="1"/>
    <col min="12689" max="12689" width="18.7109375" style="0" bestFit="1" customWidth="1"/>
    <col min="12690" max="12690" width="18.421875" style="0" bestFit="1" customWidth="1"/>
    <col min="12691" max="12691" width="20.421875" style="0" bestFit="1" customWidth="1"/>
    <col min="12692" max="12692" width="5.00390625" style="0" customWidth="1"/>
    <col min="12693" max="12693" width="25.7109375" style="0" customWidth="1"/>
    <col min="12694" max="12694" width="21.57421875" style="0" customWidth="1"/>
    <col min="12695" max="12697" width="16.421875" style="0" customWidth="1"/>
    <col min="12698" max="12698" width="6.8515625" style="0" customWidth="1"/>
    <col min="12699" max="12699" width="22.140625" style="0" customWidth="1"/>
    <col min="12700" max="12704" width="16.421875" style="0" customWidth="1"/>
    <col min="12705" max="12705" width="7.7109375" style="0" customWidth="1"/>
    <col min="12706" max="12706" width="24.421875" style="0" customWidth="1"/>
    <col min="12707" max="12707" width="23.28125" style="0" customWidth="1"/>
    <col min="12708" max="12708" width="24.421875" style="0" customWidth="1"/>
    <col min="12709" max="12709" width="21.57421875" style="0" customWidth="1"/>
    <col min="12710" max="12710" width="38.00390625" style="0" bestFit="1" customWidth="1"/>
    <col min="12711" max="12711" width="38.00390625" style="0" customWidth="1"/>
    <col min="12712" max="12712" width="20.57421875" style="0" customWidth="1"/>
    <col min="12713" max="12713" width="15.421875" style="0" customWidth="1"/>
    <col min="12714" max="12714" width="29.00390625" style="0" customWidth="1"/>
    <col min="12715" max="12715" width="9.140625" style="0" customWidth="1"/>
    <col min="12716" max="12716" width="10.28125" style="0" customWidth="1"/>
    <col min="12717" max="12717" width="10.8515625" style="0" customWidth="1"/>
    <col min="12718" max="12718" width="10.7109375" style="0" customWidth="1"/>
    <col min="12719" max="12719" width="9.7109375" style="0" customWidth="1"/>
    <col min="12720" max="12720" width="11.00390625" style="0" bestFit="1" customWidth="1"/>
    <col min="12721" max="12721" width="14.421875" style="0" customWidth="1"/>
    <col min="12722" max="12722" width="10.8515625" style="0" customWidth="1"/>
    <col min="12723" max="12723" width="12.7109375" style="0" customWidth="1"/>
    <col min="12724" max="12724" width="9.57421875" style="0" customWidth="1"/>
    <col min="12729" max="12729" width="23.00390625" style="0" bestFit="1" customWidth="1"/>
    <col min="12730" max="12730" width="25.140625" style="0" bestFit="1" customWidth="1"/>
    <col min="12731" max="12731" width="25.140625" style="0" customWidth="1"/>
    <col min="12732" max="12732" width="27.421875" style="0" customWidth="1"/>
    <col min="12733" max="12733" width="21.57421875" style="0" customWidth="1"/>
    <col min="12734" max="12734" width="31.57421875" style="0" bestFit="1" customWidth="1"/>
    <col min="12735" max="12735" width="31.57421875" style="0" customWidth="1"/>
    <col min="12736" max="12736" width="30.421875" style="0" customWidth="1"/>
    <col min="12777" max="12777" width="18.421875" style="0" customWidth="1"/>
    <col min="12778" max="12778" width="27.140625" style="0" customWidth="1"/>
    <col min="12779" max="12779" width="23.7109375" style="0" customWidth="1"/>
    <col min="12780" max="12780" width="17.00390625" style="0" customWidth="1"/>
    <col min="12781" max="12781" width="16.7109375" style="0" bestFit="1" customWidth="1"/>
    <col min="12782" max="12782" width="15.57421875" style="0" customWidth="1"/>
    <col min="12783" max="12783" width="13.8515625" style="0" customWidth="1"/>
    <col min="12784" max="12785" width="16.421875" style="0" bestFit="1" customWidth="1"/>
    <col min="12786" max="12786" width="12.28125" style="0" customWidth="1"/>
    <col min="12787" max="12787" width="15.00390625" style="0" bestFit="1" customWidth="1"/>
    <col min="12788" max="12788" width="16.28125" style="0" bestFit="1" customWidth="1"/>
    <col min="12789" max="12789" width="11.421875" style="0" bestFit="1" customWidth="1"/>
    <col min="12790" max="12790" width="8.28125" style="0" bestFit="1" customWidth="1"/>
    <col min="12791" max="12792" width="16.421875" style="0" bestFit="1" customWidth="1"/>
    <col min="12793" max="12793" width="18.421875" style="0" bestFit="1" customWidth="1"/>
    <col min="12794" max="12794" width="15.00390625" style="0" bestFit="1" customWidth="1"/>
    <col min="12795" max="12795" width="16.28125" style="0" bestFit="1" customWidth="1"/>
    <col min="12796" max="12796" width="16.140625" style="0" bestFit="1" customWidth="1"/>
    <col min="12797" max="12797" width="9.28125" style="0" bestFit="1" customWidth="1"/>
    <col min="12798" max="12799" width="16.57421875" style="0" bestFit="1" customWidth="1"/>
    <col min="12800" max="12800" width="18.57421875" style="0" bestFit="1" customWidth="1"/>
    <col min="12801" max="12801" width="15.00390625" style="0" bestFit="1" customWidth="1"/>
    <col min="12802" max="12802" width="16.28125" style="0" bestFit="1" customWidth="1"/>
    <col min="12803" max="12803" width="16.00390625" style="0" bestFit="1" customWidth="1"/>
    <col min="12804" max="12804" width="8.28125" style="0" bestFit="1" customWidth="1"/>
    <col min="12805" max="12806" width="16.421875" style="0" bestFit="1" customWidth="1"/>
    <col min="12807" max="12807" width="18.421875" style="0" bestFit="1" customWidth="1"/>
    <col min="12808" max="12808" width="15.00390625" style="0" bestFit="1" customWidth="1"/>
    <col min="12809" max="12809" width="16.28125" style="0" bestFit="1" customWidth="1"/>
    <col min="12810" max="12810" width="16.00390625" style="0" bestFit="1" customWidth="1"/>
    <col min="12811" max="12811" width="8.28125" style="0" bestFit="1" customWidth="1"/>
    <col min="12812" max="12813" width="16.421875" style="0" bestFit="1" customWidth="1"/>
    <col min="12814" max="12814" width="18.421875" style="0" bestFit="1" customWidth="1"/>
    <col min="12815" max="12815" width="15.00390625" style="0" bestFit="1" customWidth="1"/>
    <col min="12816" max="12816" width="17.8515625" style="0" bestFit="1" customWidth="1"/>
    <col min="12817" max="12817" width="16.00390625" style="0" bestFit="1" customWidth="1"/>
    <col min="12818" max="12818" width="8.28125" style="0" bestFit="1" customWidth="1"/>
    <col min="12819" max="12820" width="16.421875" style="0" bestFit="1" customWidth="1"/>
    <col min="12821" max="12821" width="18.421875" style="0" bestFit="1" customWidth="1"/>
    <col min="12822" max="12822" width="15.00390625" style="0" bestFit="1" customWidth="1"/>
    <col min="12823" max="12823" width="16.28125" style="0" bestFit="1" customWidth="1"/>
    <col min="12824" max="12824" width="16.00390625" style="0" bestFit="1" customWidth="1"/>
    <col min="12825" max="12825" width="8.28125" style="0" bestFit="1" customWidth="1"/>
    <col min="12826" max="12827" width="16.421875" style="0" bestFit="1" customWidth="1"/>
    <col min="12828" max="12828" width="18.421875" style="0" bestFit="1" customWidth="1"/>
    <col min="12829" max="12829" width="15.00390625" style="0" bestFit="1" customWidth="1"/>
    <col min="12830" max="12830" width="16.28125" style="0" bestFit="1" customWidth="1"/>
    <col min="12831" max="12831" width="16.00390625" style="0" bestFit="1" customWidth="1"/>
    <col min="12832" max="12832" width="8.28125" style="0" bestFit="1" customWidth="1"/>
    <col min="12833" max="12834" width="16.421875" style="0" bestFit="1" customWidth="1"/>
    <col min="12835" max="12835" width="18.421875" style="0" bestFit="1" customWidth="1"/>
    <col min="12836" max="12836" width="15.00390625" style="0" bestFit="1" customWidth="1"/>
    <col min="12837" max="12837" width="16.28125" style="0" bestFit="1" customWidth="1"/>
    <col min="12838" max="12838" width="16.00390625" style="0" bestFit="1" customWidth="1"/>
    <col min="12839" max="12839" width="8.28125" style="0" bestFit="1" customWidth="1"/>
    <col min="12840" max="12841" width="16.421875" style="0" bestFit="1" customWidth="1"/>
    <col min="12842" max="12842" width="18.421875" style="0" bestFit="1" customWidth="1"/>
    <col min="12843" max="12843" width="15.00390625" style="0" bestFit="1" customWidth="1"/>
    <col min="12844" max="12844" width="16.28125" style="0" bestFit="1" customWidth="1"/>
    <col min="12845" max="12845" width="16.140625" style="0" bestFit="1" customWidth="1"/>
    <col min="12846" max="12846" width="9.28125" style="0" bestFit="1" customWidth="1"/>
    <col min="12847" max="12848" width="16.57421875" style="0" bestFit="1" customWidth="1"/>
    <col min="12849" max="12849" width="18.57421875" style="0" bestFit="1" customWidth="1"/>
    <col min="12850" max="12850" width="15.00390625" style="0" bestFit="1" customWidth="1"/>
    <col min="12851" max="12851" width="16.28125" style="0" bestFit="1" customWidth="1"/>
    <col min="12852" max="12852" width="16.140625" style="0" bestFit="1" customWidth="1"/>
    <col min="12853" max="12853" width="9.28125" style="0" bestFit="1" customWidth="1"/>
    <col min="12854" max="12855" width="16.57421875" style="0" bestFit="1" customWidth="1"/>
    <col min="12856" max="12856" width="21.421875" style="0" customWidth="1"/>
    <col min="12857" max="12857" width="3.28125" style="0" customWidth="1"/>
    <col min="12858" max="12858" width="25.421875" style="0" customWidth="1"/>
    <col min="12859" max="12859" width="17.140625" style="0" customWidth="1"/>
    <col min="12860" max="12862" width="15.421875" style="0" customWidth="1"/>
    <col min="12863" max="12863" width="6.00390625" style="0" customWidth="1"/>
    <col min="12864" max="12864" width="15.00390625" style="0" bestFit="1" customWidth="1"/>
    <col min="12865" max="12865" width="16.28125" style="0" bestFit="1" customWidth="1"/>
    <col min="12866" max="12866" width="12.421875" style="0" bestFit="1" customWidth="1"/>
    <col min="12867" max="12867" width="8.28125" style="0" bestFit="1" customWidth="1"/>
    <col min="12868" max="12869" width="16.421875" style="0" bestFit="1" customWidth="1"/>
    <col min="12870" max="12870" width="18.421875" style="0" bestFit="1" customWidth="1"/>
    <col min="12871" max="12871" width="15.00390625" style="0" bestFit="1" customWidth="1"/>
    <col min="12872" max="12872" width="16.28125" style="0" bestFit="1" customWidth="1"/>
    <col min="12873" max="12873" width="12.421875" style="0" bestFit="1" customWidth="1"/>
    <col min="12874" max="12874" width="8.28125" style="0" bestFit="1" customWidth="1"/>
    <col min="12875" max="12876" width="16.421875" style="0" bestFit="1" customWidth="1"/>
    <col min="12877" max="12877" width="18.421875" style="0" bestFit="1" customWidth="1"/>
    <col min="12878" max="12878" width="15.00390625" style="0" bestFit="1" customWidth="1"/>
    <col min="12879" max="12879" width="16.28125" style="0" bestFit="1" customWidth="1"/>
    <col min="12880" max="12880" width="12.57421875" style="0" bestFit="1" customWidth="1"/>
    <col min="12881" max="12881" width="9.7109375" style="0" bestFit="1" customWidth="1"/>
    <col min="12882" max="12882" width="18.421875" style="0" bestFit="1" customWidth="1"/>
    <col min="12883" max="12883" width="16.57421875" style="0" bestFit="1" customWidth="1"/>
    <col min="12884" max="12884" width="18.57421875" style="0" bestFit="1" customWidth="1"/>
    <col min="12885" max="12885" width="15.00390625" style="0" bestFit="1" customWidth="1"/>
    <col min="12886" max="12886" width="16.28125" style="0" bestFit="1" customWidth="1"/>
    <col min="12887" max="12887" width="12.57421875" style="0" bestFit="1" customWidth="1"/>
    <col min="12888" max="12888" width="9.7109375" style="0" bestFit="1" customWidth="1"/>
    <col min="12889" max="12890" width="16.57421875" style="0" bestFit="1" customWidth="1"/>
    <col min="12891" max="12914" width="16.421875" style="0" customWidth="1"/>
    <col min="12915" max="12915" width="24.140625" style="0" customWidth="1"/>
    <col min="12916" max="12939" width="16.421875" style="0" customWidth="1"/>
    <col min="12940" max="12940" width="18.421875" style="0" customWidth="1"/>
    <col min="12941" max="12941" width="17.140625" style="0" bestFit="1" customWidth="1"/>
    <col min="12942" max="12942" width="18.140625" style="0" bestFit="1" customWidth="1"/>
    <col min="12943" max="12943" width="14.28125" style="0" bestFit="1" customWidth="1"/>
    <col min="12944" max="12944" width="10.57421875" style="0" bestFit="1" customWidth="1"/>
    <col min="12945" max="12945" width="18.7109375" style="0" bestFit="1" customWidth="1"/>
    <col min="12946" max="12946" width="18.421875" style="0" bestFit="1" customWidth="1"/>
    <col min="12947" max="12947" width="20.421875" style="0" bestFit="1" customWidth="1"/>
    <col min="12948" max="12948" width="5.00390625" style="0" customWidth="1"/>
    <col min="12949" max="12949" width="25.7109375" style="0" customWidth="1"/>
    <col min="12950" max="12950" width="21.57421875" style="0" customWidth="1"/>
    <col min="12951" max="12953" width="16.421875" style="0" customWidth="1"/>
    <col min="12954" max="12954" width="6.8515625" style="0" customWidth="1"/>
    <col min="12955" max="12955" width="22.140625" style="0" customWidth="1"/>
    <col min="12956" max="12960" width="16.421875" style="0" customWidth="1"/>
    <col min="12961" max="12961" width="7.7109375" style="0" customWidth="1"/>
    <col min="12962" max="12962" width="24.421875" style="0" customWidth="1"/>
    <col min="12963" max="12963" width="23.28125" style="0" customWidth="1"/>
    <col min="12964" max="12964" width="24.421875" style="0" customWidth="1"/>
    <col min="12965" max="12965" width="21.57421875" style="0" customWidth="1"/>
    <col min="12966" max="12966" width="38.00390625" style="0" bestFit="1" customWidth="1"/>
    <col min="12967" max="12967" width="38.00390625" style="0" customWidth="1"/>
    <col min="12968" max="12968" width="20.57421875" style="0" customWidth="1"/>
    <col min="12969" max="12969" width="15.421875" style="0" customWidth="1"/>
    <col min="12970" max="12970" width="29.00390625" style="0" customWidth="1"/>
    <col min="12971" max="12971" width="9.140625" style="0" customWidth="1"/>
    <col min="12972" max="12972" width="10.28125" style="0" customWidth="1"/>
    <col min="12973" max="12973" width="10.8515625" style="0" customWidth="1"/>
    <col min="12974" max="12974" width="10.7109375" style="0" customWidth="1"/>
    <col min="12975" max="12975" width="9.7109375" style="0" customWidth="1"/>
    <col min="12976" max="12976" width="11.00390625" style="0" bestFit="1" customWidth="1"/>
    <col min="12977" max="12977" width="14.421875" style="0" customWidth="1"/>
    <col min="12978" max="12978" width="10.8515625" style="0" customWidth="1"/>
    <col min="12979" max="12979" width="12.7109375" style="0" customWidth="1"/>
    <col min="12980" max="12980" width="9.57421875" style="0" customWidth="1"/>
    <col min="12985" max="12985" width="23.00390625" style="0" bestFit="1" customWidth="1"/>
    <col min="12986" max="12986" width="25.140625" style="0" bestFit="1" customWidth="1"/>
    <col min="12987" max="12987" width="25.140625" style="0" customWidth="1"/>
    <col min="12988" max="12988" width="27.421875" style="0" customWidth="1"/>
    <col min="12989" max="12989" width="21.57421875" style="0" customWidth="1"/>
    <col min="12990" max="12990" width="31.57421875" style="0" bestFit="1" customWidth="1"/>
    <col min="12991" max="12991" width="31.57421875" style="0" customWidth="1"/>
    <col min="12992" max="12992" width="30.421875" style="0" customWidth="1"/>
    <col min="13033" max="13033" width="18.421875" style="0" customWidth="1"/>
    <col min="13034" max="13034" width="27.140625" style="0" customWidth="1"/>
    <col min="13035" max="13035" width="23.7109375" style="0" customWidth="1"/>
    <col min="13036" max="13036" width="17.00390625" style="0" customWidth="1"/>
    <col min="13037" max="13037" width="16.7109375" style="0" bestFit="1" customWidth="1"/>
    <col min="13038" max="13038" width="15.57421875" style="0" customWidth="1"/>
    <col min="13039" max="13039" width="13.8515625" style="0" customWidth="1"/>
    <col min="13040" max="13041" width="16.421875" style="0" bestFit="1" customWidth="1"/>
    <col min="13042" max="13042" width="12.28125" style="0" customWidth="1"/>
    <col min="13043" max="13043" width="15.00390625" style="0" bestFit="1" customWidth="1"/>
    <col min="13044" max="13044" width="16.28125" style="0" bestFit="1" customWidth="1"/>
    <col min="13045" max="13045" width="11.421875" style="0" bestFit="1" customWidth="1"/>
    <col min="13046" max="13046" width="8.28125" style="0" bestFit="1" customWidth="1"/>
    <col min="13047" max="13048" width="16.421875" style="0" bestFit="1" customWidth="1"/>
    <col min="13049" max="13049" width="18.421875" style="0" bestFit="1" customWidth="1"/>
    <col min="13050" max="13050" width="15.00390625" style="0" bestFit="1" customWidth="1"/>
    <col min="13051" max="13051" width="16.28125" style="0" bestFit="1" customWidth="1"/>
    <col min="13052" max="13052" width="16.140625" style="0" bestFit="1" customWidth="1"/>
    <col min="13053" max="13053" width="9.28125" style="0" bestFit="1" customWidth="1"/>
    <col min="13054" max="13055" width="16.57421875" style="0" bestFit="1" customWidth="1"/>
    <col min="13056" max="13056" width="18.57421875" style="0" bestFit="1" customWidth="1"/>
    <col min="13057" max="13057" width="15.00390625" style="0" bestFit="1" customWidth="1"/>
    <col min="13058" max="13058" width="16.28125" style="0" bestFit="1" customWidth="1"/>
    <col min="13059" max="13059" width="16.00390625" style="0" bestFit="1" customWidth="1"/>
    <col min="13060" max="13060" width="8.28125" style="0" bestFit="1" customWidth="1"/>
    <col min="13061" max="13062" width="16.421875" style="0" bestFit="1" customWidth="1"/>
    <col min="13063" max="13063" width="18.421875" style="0" bestFit="1" customWidth="1"/>
    <col min="13064" max="13064" width="15.00390625" style="0" bestFit="1" customWidth="1"/>
    <col min="13065" max="13065" width="16.28125" style="0" bestFit="1" customWidth="1"/>
    <col min="13066" max="13066" width="16.00390625" style="0" bestFit="1" customWidth="1"/>
    <col min="13067" max="13067" width="8.28125" style="0" bestFit="1" customWidth="1"/>
    <col min="13068" max="13069" width="16.421875" style="0" bestFit="1" customWidth="1"/>
    <col min="13070" max="13070" width="18.421875" style="0" bestFit="1" customWidth="1"/>
    <col min="13071" max="13071" width="15.00390625" style="0" bestFit="1" customWidth="1"/>
    <col min="13072" max="13072" width="17.8515625" style="0" bestFit="1" customWidth="1"/>
    <col min="13073" max="13073" width="16.00390625" style="0" bestFit="1" customWidth="1"/>
    <col min="13074" max="13074" width="8.28125" style="0" bestFit="1" customWidth="1"/>
    <col min="13075" max="13076" width="16.421875" style="0" bestFit="1" customWidth="1"/>
    <col min="13077" max="13077" width="18.421875" style="0" bestFit="1" customWidth="1"/>
    <col min="13078" max="13078" width="15.00390625" style="0" bestFit="1" customWidth="1"/>
    <col min="13079" max="13079" width="16.28125" style="0" bestFit="1" customWidth="1"/>
    <col min="13080" max="13080" width="16.00390625" style="0" bestFit="1" customWidth="1"/>
    <col min="13081" max="13081" width="8.28125" style="0" bestFit="1" customWidth="1"/>
    <col min="13082" max="13083" width="16.421875" style="0" bestFit="1" customWidth="1"/>
    <col min="13084" max="13084" width="18.421875" style="0" bestFit="1" customWidth="1"/>
    <col min="13085" max="13085" width="15.00390625" style="0" bestFit="1" customWidth="1"/>
    <col min="13086" max="13086" width="16.28125" style="0" bestFit="1" customWidth="1"/>
    <col min="13087" max="13087" width="16.00390625" style="0" bestFit="1" customWidth="1"/>
    <col min="13088" max="13088" width="8.28125" style="0" bestFit="1" customWidth="1"/>
    <col min="13089" max="13090" width="16.421875" style="0" bestFit="1" customWidth="1"/>
    <col min="13091" max="13091" width="18.421875" style="0" bestFit="1" customWidth="1"/>
    <col min="13092" max="13092" width="15.00390625" style="0" bestFit="1" customWidth="1"/>
    <col min="13093" max="13093" width="16.28125" style="0" bestFit="1" customWidth="1"/>
    <col min="13094" max="13094" width="16.00390625" style="0" bestFit="1" customWidth="1"/>
    <col min="13095" max="13095" width="8.28125" style="0" bestFit="1" customWidth="1"/>
    <col min="13096" max="13097" width="16.421875" style="0" bestFit="1" customWidth="1"/>
    <col min="13098" max="13098" width="18.421875" style="0" bestFit="1" customWidth="1"/>
    <col min="13099" max="13099" width="15.00390625" style="0" bestFit="1" customWidth="1"/>
    <col min="13100" max="13100" width="16.28125" style="0" bestFit="1" customWidth="1"/>
    <col min="13101" max="13101" width="16.140625" style="0" bestFit="1" customWidth="1"/>
    <col min="13102" max="13102" width="9.28125" style="0" bestFit="1" customWidth="1"/>
    <col min="13103" max="13104" width="16.57421875" style="0" bestFit="1" customWidth="1"/>
    <col min="13105" max="13105" width="18.57421875" style="0" bestFit="1" customWidth="1"/>
    <col min="13106" max="13106" width="15.00390625" style="0" bestFit="1" customWidth="1"/>
    <col min="13107" max="13107" width="16.28125" style="0" bestFit="1" customWidth="1"/>
    <col min="13108" max="13108" width="16.140625" style="0" bestFit="1" customWidth="1"/>
    <col min="13109" max="13109" width="9.28125" style="0" bestFit="1" customWidth="1"/>
    <col min="13110" max="13111" width="16.57421875" style="0" bestFit="1" customWidth="1"/>
    <col min="13112" max="13112" width="21.421875" style="0" customWidth="1"/>
    <col min="13113" max="13113" width="3.28125" style="0" customWidth="1"/>
    <col min="13114" max="13114" width="25.421875" style="0" customWidth="1"/>
    <col min="13115" max="13115" width="17.140625" style="0" customWidth="1"/>
    <col min="13116" max="13118" width="15.421875" style="0" customWidth="1"/>
    <col min="13119" max="13119" width="6.00390625" style="0" customWidth="1"/>
    <col min="13120" max="13120" width="15.00390625" style="0" bestFit="1" customWidth="1"/>
    <col min="13121" max="13121" width="16.28125" style="0" bestFit="1" customWidth="1"/>
    <col min="13122" max="13122" width="12.421875" style="0" bestFit="1" customWidth="1"/>
    <col min="13123" max="13123" width="8.28125" style="0" bestFit="1" customWidth="1"/>
    <col min="13124" max="13125" width="16.421875" style="0" bestFit="1" customWidth="1"/>
    <col min="13126" max="13126" width="18.421875" style="0" bestFit="1" customWidth="1"/>
    <col min="13127" max="13127" width="15.00390625" style="0" bestFit="1" customWidth="1"/>
    <col min="13128" max="13128" width="16.28125" style="0" bestFit="1" customWidth="1"/>
    <col min="13129" max="13129" width="12.421875" style="0" bestFit="1" customWidth="1"/>
    <col min="13130" max="13130" width="8.28125" style="0" bestFit="1" customWidth="1"/>
    <col min="13131" max="13132" width="16.421875" style="0" bestFit="1" customWidth="1"/>
    <col min="13133" max="13133" width="18.421875" style="0" bestFit="1" customWidth="1"/>
    <col min="13134" max="13134" width="15.00390625" style="0" bestFit="1" customWidth="1"/>
    <col min="13135" max="13135" width="16.28125" style="0" bestFit="1" customWidth="1"/>
    <col min="13136" max="13136" width="12.57421875" style="0" bestFit="1" customWidth="1"/>
    <col min="13137" max="13137" width="9.7109375" style="0" bestFit="1" customWidth="1"/>
    <col min="13138" max="13138" width="18.421875" style="0" bestFit="1" customWidth="1"/>
    <col min="13139" max="13139" width="16.57421875" style="0" bestFit="1" customWidth="1"/>
    <col min="13140" max="13140" width="18.57421875" style="0" bestFit="1" customWidth="1"/>
    <col min="13141" max="13141" width="15.00390625" style="0" bestFit="1" customWidth="1"/>
    <col min="13142" max="13142" width="16.28125" style="0" bestFit="1" customWidth="1"/>
    <col min="13143" max="13143" width="12.57421875" style="0" bestFit="1" customWidth="1"/>
    <col min="13144" max="13144" width="9.7109375" style="0" bestFit="1" customWidth="1"/>
    <col min="13145" max="13146" width="16.57421875" style="0" bestFit="1" customWidth="1"/>
    <col min="13147" max="13170" width="16.421875" style="0" customWidth="1"/>
    <col min="13171" max="13171" width="24.140625" style="0" customWidth="1"/>
    <col min="13172" max="13195" width="16.421875" style="0" customWidth="1"/>
    <col min="13196" max="13196" width="18.421875" style="0" customWidth="1"/>
    <col min="13197" max="13197" width="17.140625" style="0" bestFit="1" customWidth="1"/>
    <col min="13198" max="13198" width="18.140625" style="0" bestFit="1" customWidth="1"/>
    <col min="13199" max="13199" width="14.28125" style="0" bestFit="1" customWidth="1"/>
    <col min="13200" max="13200" width="10.57421875" style="0" bestFit="1" customWidth="1"/>
    <col min="13201" max="13201" width="18.7109375" style="0" bestFit="1" customWidth="1"/>
    <col min="13202" max="13202" width="18.421875" style="0" bestFit="1" customWidth="1"/>
    <col min="13203" max="13203" width="20.421875" style="0" bestFit="1" customWidth="1"/>
    <col min="13204" max="13204" width="5.00390625" style="0" customWidth="1"/>
    <col min="13205" max="13205" width="25.7109375" style="0" customWidth="1"/>
    <col min="13206" max="13206" width="21.57421875" style="0" customWidth="1"/>
    <col min="13207" max="13209" width="16.421875" style="0" customWidth="1"/>
    <col min="13210" max="13210" width="6.8515625" style="0" customWidth="1"/>
    <col min="13211" max="13211" width="22.140625" style="0" customWidth="1"/>
    <col min="13212" max="13216" width="16.421875" style="0" customWidth="1"/>
    <col min="13217" max="13217" width="7.7109375" style="0" customWidth="1"/>
    <col min="13218" max="13218" width="24.421875" style="0" customWidth="1"/>
    <col min="13219" max="13219" width="23.28125" style="0" customWidth="1"/>
    <col min="13220" max="13220" width="24.421875" style="0" customWidth="1"/>
    <col min="13221" max="13221" width="21.57421875" style="0" customWidth="1"/>
    <col min="13222" max="13222" width="38.00390625" style="0" bestFit="1" customWidth="1"/>
    <col min="13223" max="13223" width="38.00390625" style="0" customWidth="1"/>
    <col min="13224" max="13224" width="20.57421875" style="0" customWidth="1"/>
    <col min="13225" max="13225" width="15.421875" style="0" customWidth="1"/>
    <col min="13226" max="13226" width="29.00390625" style="0" customWidth="1"/>
    <col min="13227" max="13227" width="9.140625" style="0" customWidth="1"/>
    <col min="13228" max="13228" width="10.28125" style="0" customWidth="1"/>
    <col min="13229" max="13229" width="10.8515625" style="0" customWidth="1"/>
    <col min="13230" max="13230" width="10.7109375" style="0" customWidth="1"/>
    <col min="13231" max="13231" width="9.7109375" style="0" customWidth="1"/>
    <col min="13232" max="13232" width="11.00390625" style="0" bestFit="1" customWidth="1"/>
    <col min="13233" max="13233" width="14.421875" style="0" customWidth="1"/>
    <col min="13234" max="13234" width="10.8515625" style="0" customWidth="1"/>
    <col min="13235" max="13235" width="12.7109375" style="0" customWidth="1"/>
    <col min="13236" max="13236" width="9.57421875" style="0" customWidth="1"/>
    <col min="13241" max="13241" width="23.00390625" style="0" bestFit="1" customWidth="1"/>
    <col min="13242" max="13242" width="25.140625" style="0" bestFit="1" customWidth="1"/>
    <col min="13243" max="13243" width="25.140625" style="0" customWidth="1"/>
    <col min="13244" max="13244" width="27.421875" style="0" customWidth="1"/>
    <col min="13245" max="13245" width="21.57421875" style="0" customWidth="1"/>
    <col min="13246" max="13246" width="31.57421875" style="0" bestFit="1" customWidth="1"/>
    <col min="13247" max="13247" width="31.57421875" style="0" customWidth="1"/>
    <col min="13248" max="13248" width="30.421875" style="0" customWidth="1"/>
    <col min="13289" max="13289" width="18.421875" style="0" customWidth="1"/>
    <col min="13290" max="13290" width="27.140625" style="0" customWidth="1"/>
    <col min="13291" max="13291" width="23.7109375" style="0" customWidth="1"/>
    <col min="13292" max="13292" width="17.00390625" style="0" customWidth="1"/>
    <col min="13293" max="13293" width="16.7109375" style="0" bestFit="1" customWidth="1"/>
    <col min="13294" max="13294" width="15.57421875" style="0" customWidth="1"/>
    <col min="13295" max="13295" width="13.8515625" style="0" customWidth="1"/>
    <col min="13296" max="13297" width="16.421875" style="0" bestFit="1" customWidth="1"/>
    <col min="13298" max="13298" width="12.28125" style="0" customWidth="1"/>
    <col min="13299" max="13299" width="15.00390625" style="0" bestFit="1" customWidth="1"/>
    <col min="13300" max="13300" width="16.28125" style="0" bestFit="1" customWidth="1"/>
    <col min="13301" max="13301" width="11.421875" style="0" bestFit="1" customWidth="1"/>
    <col min="13302" max="13302" width="8.28125" style="0" bestFit="1" customWidth="1"/>
    <col min="13303" max="13304" width="16.421875" style="0" bestFit="1" customWidth="1"/>
    <col min="13305" max="13305" width="18.421875" style="0" bestFit="1" customWidth="1"/>
    <col min="13306" max="13306" width="15.00390625" style="0" bestFit="1" customWidth="1"/>
    <col min="13307" max="13307" width="16.28125" style="0" bestFit="1" customWidth="1"/>
    <col min="13308" max="13308" width="16.140625" style="0" bestFit="1" customWidth="1"/>
    <col min="13309" max="13309" width="9.28125" style="0" bestFit="1" customWidth="1"/>
    <col min="13310" max="13311" width="16.57421875" style="0" bestFit="1" customWidth="1"/>
    <col min="13312" max="13312" width="18.57421875" style="0" bestFit="1" customWidth="1"/>
    <col min="13313" max="13313" width="15.00390625" style="0" bestFit="1" customWidth="1"/>
    <col min="13314" max="13314" width="16.28125" style="0" bestFit="1" customWidth="1"/>
    <col min="13315" max="13315" width="16.00390625" style="0" bestFit="1" customWidth="1"/>
    <col min="13316" max="13316" width="8.28125" style="0" bestFit="1" customWidth="1"/>
    <col min="13317" max="13318" width="16.421875" style="0" bestFit="1" customWidth="1"/>
    <col min="13319" max="13319" width="18.421875" style="0" bestFit="1" customWidth="1"/>
    <col min="13320" max="13320" width="15.00390625" style="0" bestFit="1" customWidth="1"/>
    <col min="13321" max="13321" width="16.28125" style="0" bestFit="1" customWidth="1"/>
    <col min="13322" max="13322" width="16.00390625" style="0" bestFit="1" customWidth="1"/>
    <col min="13323" max="13323" width="8.28125" style="0" bestFit="1" customWidth="1"/>
    <col min="13324" max="13325" width="16.421875" style="0" bestFit="1" customWidth="1"/>
    <col min="13326" max="13326" width="18.421875" style="0" bestFit="1" customWidth="1"/>
    <col min="13327" max="13327" width="15.00390625" style="0" bestFit="1" customWidth="1"/>
    <col min="13328" max="13328" width="17.8515625" style="0" bestFit="1" customWidth="1"/>
    <col min="13329" max="13329" width="16.00390625" style="0" bestFit="1" customWidth="1"/>
    <col min="13330" max="13330" width="8.28125" style="0" bestFit="1" customWidth="1"/>
    <col min="13331" max="13332" width="16.421875" style="0" bestFit="1" customWidth="1"/>
    <col min="13333" max="13333" width="18.421875" style="0" bestFit="1" customWidth="1"/>
    <col min="13334" max="13334" width="15.00390625" style="0" bestFit="1" customWidth="1"/>
    <col min="13335" max="13335" width="16.28125" style="0" bestFit="1" customWidth="1"/>
    <col min="13336" max="13336" width="16.00390625" style="0" bestFit="1" customWidth="1"/>
    <col min="13337" max="13337" width="8.28125" style="0" bestFit="1" customWidth="1"/>
    <col min="13338" max="13339" width="16.421875" style="0" bestFit="1" customWidth="1"/>
    <col min="13340" max="13340" width="18.421875" style="0" bestFit="1" customWidth="1"/>
    <col min="13341" max="13341" width="15.00390625" style="0" bestFit="1" customWidth="1"/>
    <col min="13342" max="13342" width="16.28125" style="0" bestFit="1" customWidth="1"/>
    <col min="13343" max="13343" width="16.00390625" style="0" bestFit="1" customWidth="1"/>
    <col min="13344" max="13344" width="8.28125" style="0" bestFit="1" customWidth="1"/>
    <col min="13345" max="13346" width="16.421875" style="0" bestFit="1" customWidth="1"/>
    <col min="13347" max="13347" width="18.421875" style="0" bestFit="1" customWidth="1"/>
    <col min="13348" max="13348" width="15.00390625" style="0" bestFit="1" customWidth="1"/>
    <col min="13349" max="13349" width="16.28125" style="0" bestFit="1" customWidth="1"/>
    <col min="13350" max="13350" width="16.00390625" style="0" bestFit="1" customWidth="1"/>
    <col min="13351" max="13351" width="8.28125" style="0" bestFit="1" customWidth="1"/>
    <col min="13352" max="13353" width="16.421875" style="0" bestFit="1" customWidth="1"/>
    <col min="13354" max="13354" width="18.421875" style="0" bestFit="1" customWidth="1"/>
    <col min="13355" max="13355" width="15.00390625" style="0" bestFit="1" customWidth="1"/>
    <col min="13356" max="13356" width="16.28125" style="0" bestFit="1" customWidth="1"/>
    <col min="13357" max="13357" width="16.140625" style="0" bestFit="1" customWidth="1"/>
    <col min="13358" max="13358" width="9.28125" style="0" bestFit="1" customWidth="1"/>
    <col min="13359" max="13360" width="16.57421875" style="0" bestFit="1" customWidth="1"/>
    <col min="13361" max="13361" width="18.57421875" style="0" bestFit="1" customWidth="1"/>
    <col min="13362" max="13362" width="15.00390625" style="0" bestFit="1" customWidth="1"/>
    <col min="13363" max="13363" width="16.28125" style="0" bestFit="1" customWidth="1"/>
    <col min="13364" max="13364" width="16.140625" style="0" bestFit="1" customWidth="1"/>
    <col min="13365" max="13365" width="9.28125" style="0" bestFit="1" customWidth="1"/>
    <col min="13366" max="13367" width="16.57421875" style="0" bestFit="1" customWidth="1"/>
    <col min="13368" max="13368" width="21.421875" style="0" customWidth="1"/>
    <col min="13369" max="13369" width="3.28125" style="0" customWidth="1"/>
    <col min="13370" max="13370" width="25.421875" style="0" customWidth="1"/>
    <col min="13371" max="13371" width="17.140625" style="0" customWidth="1"/>
    <col min="13372" max="13374" width="15.421875" style="0" customWidth="1"/>
    <col min="13375" max="13375" width="6.00390625" style="0" customWidth="1"/>
    <col min="13376" max="13376" width="15.00390625" style="0" bestFit="1" customWidth="1"/>
    <col min="13377" max="13377" width="16.28125" style="0" bestFit="1" customWidth="1"/>
    <col min="13378" max="13378" width="12.421875" style="0" bestFit="1" customWidth="1"/>
    <col min="13379" max="13379" width="8.28125" style="0" bestFit="1" customWidth="1"/>
    <col min="13380" max="13381" width="16.421875" style="0" bestFit="1" customWidth="1"/>
    <col min="13382" max="13382" width="18.421875" style="0" bestFit="1" customWidth="1"/>
    <col min="13383" max="13383" width="15.00390625" style="0" bestFit="1" customWidth="1"/>
    <col min="13384" max="13384" width="16.28125" style="0" bestFit="1" customWidth="1"/>
    <col min="13385" max="13385" width="12.421875" style="0" bestFit="1" customWidth="1"/>
    <col min="13386" max="13386" width="8.28125" style="0" bestFit="1" customWidth="1"/>
    <col min="13387" max="13388" width="16.421875" style="0" bestFit="1" customWidth="1"/>
    <col min="13389" max="13389" width="18.421875" style="0" bestFit="1" customWidth="1"/>
    <col min="13390" max="13390" width="15.00390625" style="0" bestFit="1" customWidth="1"/>
    <col min="13391" max="13391" width="16.28125" style="0" bestFit="1" customWidth="1"/>
    <col min="13392" max="13392" width="12.57421875" style="0" bestFit="1" customWidth="1"/>
    <col min="13393" max="13393" width="9.7109375" style="0" bestFit="1" customWidth="1"/>
    <col min="13394" max="13394" width="18.421875" style="0" bestFit="1" customWidth="1"/>
    <col min="13395" max="13395" width="16.57421875" style="0" bestFit="1" customWidth="1"/>
    <col min="13396" max="13396" width="18.57421875" style="0" bestFit="1" customWidth="1"/>
    <col min="13397" max="13397" width="15.00390625" style="0" bestFit="1" customWidth="1"/>
    <col min="13398" max="13398" width="16.28125" style="0" bestFit="1" customWidth="1"/>
    <col min="13399" max="13399" width="12.57421875" style="0" bestFit="1" customWidth="1"/>
    <col min="13400" max="13400" width="9.7109375" style="0" bestFit="1" customWidth="1"/>
    <col min="13401" max="13402" width="16.57421875" style="0" bestFit="1" customWidth="1"/>
    <col min="13403" max="13426" width="16.421875" style="0" customWidth="1"/>
    <col min="13427" max="13427" width="24.140625" style="0" customWidth="1"/>
    <col min="13428" max="13451" width="16.421875" style="0" customWidth="1"/>
    <col min="13452" max="13452" width="18.421875" style="0" customWidth="1"/>
    <col min="13453" max="13453" width="17.140625" style="0" bestFit="1" customWidth="1"/>
    <col min="13454" max="13454" width="18.140625" style="0" bestFit="1" customWidth="1"/>
    <col min="13455" max="13455" width="14.28125" style="0" bestFit="1" customWidth="1"/>
    <col min="13456" max="13456" width="10.57421875" style="0" bestFit="1" customWidth="1"/>
    <col min="13457" max="13457" width="18.7109375" style="0" bestFit="1" customWidth="1"/>
    <col min="13458" max="13458" width="18.421875" style="0" bestFit="1" customWidth="1"/>
    <col min="13459" max="13459" width="20.421875" style="0" bestFit="1" customWidth="1"/>
    <col min="13460" max="13460" width="5.00390625" style="0" customWidth="1"/>
    <col min="13461" max="13461" width="25.7109375" style="0" customWidth="1"/>
    <col min="13462" max="13462" width="21.57421875" style="0" customWidth="1"/>
    <col min="13463" max="13465" width="16.421875" style="0" customWidth="1"/>
    <col min="13466" max="13466" width="6.8515625" style="0" customWidth="1"/>
    <col min="13467" max="13467" width="22.140625" style="0" customWidth="1"/>
    <col min="13468" max="13472" width="16.421875" style="0" customWidth="1"/>
    <col min="13473" max="13473" width="7.7109375" style="0" customWidth="1"/>
    <col min="13474" max="13474" width="24.421875" style="0" customWidth="1"/>
    <col min="13475" max="13475" width="23.28125" style="0" customWidth="1"/>
    <col min="13476" max="13476" width="24.421875" style="0" customWidth="1"/>
    <col min="13477" max="13477" width="21.57421875" style="0" customWidth="1"/>
    <col min="13478" max="13478" width="38.00390625" style="0" bestFit="1" customWidth="1"/>
    <col min="13479" max="13479" width="38.00390625" style="0" customWidth="1"/>
    <col min="13480" max="13480" width="20.57421875" style="0" customWidth="1"/>
    <col min="13481" max="13481" width="15.421875" style="0" customWidth="1"/>
    <col min="13482" max="13482" width="29.00390625" style="0" customWidth="1"/>
    <col min="13483" max="13483" width="9.140625" style="0" customWidth="1"/>
    <col min="13484" max="13484" width="10.28125" style="0" customWidth="1"/>
    <col min="13485" max="13485" width="10.8515625" style="0" customWidth="1"/>
    <col min="13486" max="13486" width="10.7109375" style="0" customWidth="1"/>
    <col min="13487" max="13487" width="9.7109375" style="0" customWidth="1"/>
    <col min="13488" max="13488" width="11.00390625" style="0" bestFit="1" customWidth="1"/>
    <col min="13489" max="13489" width="14.421875" style="0" customWidth="1"/>
    <col min="13490" max="13490" width="10.8515625" style="0" customWidth="1"/>
    <col min="13491" max="13491" width="12.7109375" style="0" customWidth="1"/>
    <col min="13492" max="13492" width="9.57421875" style="0" customWidth="1"/>
    <col min="13497" max="13497" width="23.00390625" style="0" bestFit="1" customWidth="1"/>
    <col min="13498" max="13498" width="25.140625" style="0" bestFit="1" customWidth="1"/>
    <col min="13499" max="13499" width="25.140625" style="0" customWidth="1"/>
    <col min="13500" max="13500" width="27.421875" style="0" customWidth="1"/>
    <col min="13501" max="13501" width="21.57421875" style="0" customWidth="1"/>
    <col min="13502" max="13502" width="31.57421875" style="0" bestFit="1" customWidth="1"/>
    <col min="13503" max="13503" width="31.57421875" style="0" customWidth="1"/>
    <col min="13504" max="13504" width="30.421875" style="0" customWidth="1"/>
    <col min="13545" max="13545" width="18.421875" style="0" customWidth="1"/>
    <col min="13546" max="13546" width="27.140625" style="0" customWidth="1"/>
    <col min="13547" max="13547" width="23.7109375" style="0" customWidth="1"/>
    <col min="13548" max="13548" width="17.00390625" style="0" customWidth="1"/>
    <col min="13549" max="13549" width="16.7109375" style="0" bestFit="1" customWidth="1"/>
    <col min="13550" max="13550" width="15.57421875" style="0" customWidth="1"/>
    <col min="13551" max="13551" width="13.8515625" style="0" customWidth="1"/>
    <col min="13552" max="13553" width="16.421875" style="0" bestFit="1" customWidth="1"/>
    <col min="13554" max="13554" width="12.28125" style="0" customWidth="1"/>
    <col min="13555" max="13555" width="15.00390625" style="0" bestFit="1" customWidth="1"/>
    <col min="13556" max="13556" width="16.28125" style="0" bestFit="1" customWidth="1"/>
    <col min="13557" max="13557" width="11.421875" style="0" bestFit="1" customWidth="1"/>
    <col min="13558" max="13558" width="8.28125" style="0" bestFit="1" customWidth="1"/>
    <col min="13559" max="13560" width="16.421875" style="0" bestFit="1" customWidth="1"/>
    <col min="13561" max="13561" width="18.421875" style="0" bestFit="1" customWidth="1"/>
    <col min="13562" max="13562" width="15.00390625" style="0" bestFit="1" customWidth="1"/>
    <col min="13563" max="13563" width="16.28125" style="0" bestFit="1" customWidth="1"/>
    <col min="13564" max="13564" width="16.140625" style="0" bestFit="1" customWidth="1"/>
    <col min="13565" max="13565" width="9.28125" style="0" bestFit="1" customWidth="1"/>
    <col min="13566" max="13567" width="16.57421875" style="0" bestFit="1" customWidth="1"/>
    <col min="13568" max="13568" width="18.57421875" style="0" bestFit="1" customWidth="1"/>
    <col min="13569" max="13569" width="15.00390625" style="0" bestFit="1" customWidth="1"/>
    <col min="13570" max="13570" width="16.28125" style="0" bestFit="1" customWidth="1"/>
    <col min="13571" max="13571" width="16.00390625" style="0" bestFit="1" customWidth="1"/>
    <col min="13572" max="13572" width="8.28125" style="0" bestFit="1" customWidth="1"/>
    <col min="13573" max="13574" width="16.421875" style="0" bestFit="1" customWidth="1"/>
    <col min="13575" max="13575" width="18.421875" style="0" bestFit="1" customWidth="1"/>
    <col min="13576" max="13576" width="15.00390625" style="0" bestFit="1" customWidth="1"/>
    <col min="13577" max="13577" width="16.28125" style="0" bestFit="1" customWidth="1"/>
    <col min="13578" max="13578" width="16.00390625" style="0" bestFit="1" customWidth="1"/>
    <col min="13579" max="13579" width="8.28125" style="0" bestFit="1" customWidth="1"/>
    <col min="13580" max="13581" width="16.421875" style="0" bestFit="1" customWidth="1"/>
    <col min="13582" max="13582" width="18.421875" style="0" bestFit="1" customWidth="1"/>
    <col min="13583" max="13583" width="15.00390625" style="0" bestFit="1" customWidth="1"/>
    <col min="13584" max="13584" width="17.8515625" style="0" bestFit="1" customWidth="1"/>
    <col min="13585" max="13585" width="16.00390625" style="0" bestFit="1" customWidth="1"/>
    <col min="13586" max="13586" width="8.28125" style="0" bestFit="1" customWidth="1"/>
    <col min="13587" max="13588" width="16.421875" style="0" bestFit="1" customWidth="1"/>
    <col min="13589" max="13589" width="18.421875" style="0" bestFit="1" customWidth="1"/>
    <col min="13590" max="13590" width="15.00390625" style="0" bestFit="1" customWidth="1"/>
    <col min="13591" max="13591" width="16.28125" style="0" bestFit="1" customWidth="1"/>
    <col min="13592" max="13592" width="16.00390625" style="0" bestFit="1" customWidth="1"/>
    <col min="13593" max="13593" width="8.28125" style="0" bestFit="1" customWidth="1"/>
    <col min="13594" max="13595" width="16.421875" style="0" bestFit="1" customWidth="1"/>
    <col min="13596" max="13596" width="18.421875" style="0" bestFit="1" customWidth="1"/>
    <col min="13597" max="13597" width="15.00390625" style="0" bestFit="1" customWidth="1"/>
    <col min="13598" max="13598" width="16.28125" style="0" bestFit="1" customWidth="1"/>
    <col min="13599" max="13599" width="16.00390625" style="0" bestFit="1" customWidth="1"/>
    <col min="13600" max="13600" width="8.28125" style="0" bestFit="1" customWidth="1"/>
    <col min="13601" max="13602" width="16.421875" style="0" bestFit="1" customWidth="1"/>
    <col min="13603" max="13603" width="18.421875" style="0" bestFit="1" customWidth="1"/>
    <col min="13604" max="13604" width="15.00390625" style="0" bestFit="1" customWidth="1"/>
    <col min="13605" max="13605" width="16.28125" style="0" bestFit="1" customWidth="1"/>
    <col min="13606" max="13606" width="16.00390625" style="0" bestFit="1" customWidth="1"/>
    <col min="13607" max="13607" width="8.28125" style="0" bestFit="1" customWidth="1"/>
    <col min="13608" max="13609" width="16.421875" style="0" bestFit="1" customWidth="1"/>
    <col min="13610" max="13610" width="18.421875" style="0" bestFit="1" customWidth="1"/>
    <col min="13611" max="13611" width="15.00390625" style="0" bestFit="1" customWidth="1"/>
    <col min="13612" max="13612" width="16.28125" style="0" bestFit="1" customWidth="1"/>
    <col min="13613" max="13613" width="16.140625" style="0" bestFit="1" customWidth="1"/>
    <col min="13614" max="13614" width="9.28125" style="0" bestFit="1" customWidth="1"/>
    <col min="13615" max="13616" width="16.57421875" style="0" bestFit="1" customWidth="1"/>
    <col min="13617" max="13617" width="18.57421875" style="0" bestFit="1" customWidth="1"/>
    <col min="13618" max="13618" width="15.00390625" style="0" bestFit="1" customWidth="1"/>
    <col min="13619" max="13619" width="16.28125" style="0" bestFit="1" customWidth="1"/>
    <col min="13620" max="13620" width="16.140625" style="0" bestFit="1" customWidth="1"/>
    <col min="13621" max="13621" width="9.28125" style="0" bestFit="1" customWidth="1"/>
    <col min="13622" max="13623" width="16.57421875" style="0" bestFit="1" customWidth="1"/>
    <col min="13624" max="13624" width="21.421875" style="0" customWidth="1"/>
    <col min="13625" max="13625" width="3.28125" style="0" customWidth="1"/>
    <col min="13626" max="13626" width="25.421875" style="0" customWidth="1"/>
    <col min="13627" max="13627" width="17.140625" style="0" customWidth="1"/>
    <col min="13628" max="13630" width="15.421875" style="0" customWidth="1"/>
    <col min="13631" max="13631" width="6.00390625" style="0" customWidth="1"/>
    <col min="13632" max="13632" width="15.00390625" style="0" bestFit="1" customWidth="1"/>
    <col min="13633" max="13633" width="16.28125" style="0" bestFit="1" customWidth="1"/>
    <col min="13634" max="13634" width="12.421875" style="0" bestFit="1" customWidth="1"/>
    <col min="13635" max="13635" width="8.28125" style="0" bestFit="1" customWidth="1"/>
    <col min="13636" max="13637" width="16.421875" style="0" bestFit="1" customWidth="1"/>
    <col min="13638" max="13638" width="18.421875" style="0" bestFit="1" customWidth="1"/>
    <col min="13639" max="13639" width="15.00390625" style="0" bestFit="1" customWidth="1"/>
    <col min="13640" max="13640" width="16.28125" style="0" bestFit="1" customWidth="1"/>
    <col min="13641" max="13641" width="12.421875" style="0" bestFit="1" customWidth="1"/>
    <col min="13642" max="13642" width="8.28125" style="0" bestFit="1" customWidth="1"/>
    <col min="13643" max="13644" width="16.421875" style="0" bestFit="1" customWidth="1"/>
    <col min="13645" max="13645" width="18.421875" style="0" bestFit="1" customWidth="1"/>
    <col min="13646" max="13646" width="15.00390625" style="0" bestFit="1" customWidth="1"/>
    <col min="13647" max="13647" width="16.28125" style="0" bestFit="1" customWidth="1"/>
    <col min="13648" max="13648" width="12.57421875" style="0" bestFit="1" customWidth="1"/>
    <col min="13649" max="13649" width="9.7109375" style="0" bestFit="1" customWidth="1"/>
    <col min="13650" max="13650" width="18.421875" style="0" bestFit="1" customWidth="1"/>
    <col min="13651" max="13651" width="16.57421875" style="0" bestFit="1" customWidth="1"/>
    <col min="13652" max="13652" width="18.57421875" style="0" bestFit="1" customWidth="1"/>
    <col min="13653" max="13653" width="15.00390625" style="0" bestFit="1" customWidth="1"/>
    <col min="13654" max="13654" width="16.28125" style="0" bestFit="1" customWidth="1"/>
    <col min="13655" max="13655" width="12.57421875" style="0" bestFit="1" customWidth="1"/>
    <col min="13656" max="13656" width="9.7109375" style="0" bestFit="1" customWidth="1"/>
    <col min="13657" max="13658" width="16.57421875" style="0" bestFit="1" customWidth="1"/>
    <col min="13659" max="13682" width="16.421875" style="0" customWidth="1"/>
    <col min="13683" max="13683" width="24.140625" style="0" customWidth="1"/>
    <col min="13684" max="13707" width="16.421875" style="0" customWidth="1"/>
    <col min="13708" max="13708" width="18.421875" style="0" customWidth="1"/>
    <col min="13709" max="13709" width="17.140625" style="0" bestFit="1" customWidth="1"/>
    <col min="13710" max="13710" width="18.140625" style="0" bestFit="1" customWidth="1"/>
    <col min="13711" max="13711" width="14.28125" style="0" bestFit="1" customWidth="1"/>
    <col min="13712" max="13712" width="10.57421875" style="0" bestFit="1" customWidth="1"/>
    <col min="13713" max="13713" width="18.7109375" style="0" bestFit="1" customWidth="1"/>
    <col min="13714" max="13714" width="18.421875" style="0" bestFit="1" customWidth="1"/>
    <col min="13715" max="13715" width="20.421875" style="0" bestFit="1" customWidth="1"/>
    <col min="13716" max="13716" width="5.00390625" style="0" customWidth="1"/>
    <col min="13717" max="13717" width="25.7109375" style="0" customWidth="1"/>
    <col min="13718" max="13718" width="21.57421875" style="0" customWidth="1"/>
    <col min="13719" max="13721" width="16.421875" style="0" customWidth="1"/>
    <col min="13722" max="13722" width="6.8515625" style="0" customWidth="1"/>
    <col min="13723" max="13723" width="22.140625" style="0" customWidth="1"/>
    <col min="13724" max="13728" width="16.421875" style="0" customWidth="1"/>
    <col min="13729" max="13729" width="7.7109375" style="0" customWidth="1"/>
    <col min="13730" max="13730" width="24.421875" style="0" customWidth="1"/>
    <col min="13731" max="13731" width="23.28125" style="0" customWidth="1"/>
    <col min="13732" max="13732" width="24.421875" style="0" customWidth="1"/>
    <col min="13733" max="13733" width="21.57421875" style="0" customWidth="1"/>
    <col min="13734" max="13734" width="38.00390625" style="0" bestFit="1" customWidth="1"/>
    <col min="13735" max="13735" width="38.00390625" style="0" customWidth="1"/>
    <col min="13736" max="13736" width="20.57421875" style="0" customWidth="1"/>
    <col min="13737" max="13737" width="15.421875" style="0" customWidth="1"/>
    <col min="13738" max="13738" width="29.00390625" style="0" customWidth="1"/>
    <col min="13739" max="13739" width="9.140625" style="0" customWidth="1"/>
    <col min="13740" max="13740" width="10.28125" style="0" customWidth="1"/>
    <col min="13741" max="13741" width="10.8515625" style="0" customWidth="1"/>
    <col min="13742" max="13742" width="10.7109375" style="0" customWidth="1"/>
    <col min="13743" max="13743" width="9.7109375" style="0" customWidth="1"/>
    <col min="13744" max="13744" width="11.00390625" style="0" bestFit="1" customWidth="1"/>
    <col min="13745" max="13745" width="14.421875" style="0" customWidth="1"/>
    <col min="13746" max="13746" width="10.8515625" style="0" customWidth="1"/>
    <col min="13747" max="13747" width="12.7109375" style="0" customWidth="1"/>
    <col min="13748" max="13748" width="9.57421875" style="0" customWidth="1"/>
    <col min="13753" max="13753" width="23.00390625" style="0" bestFit="1" customWidth="1"/>
    <col min="13754" max="13754" width="25.140625" style="0" bestFit="1" customWidth="1"/>
    <col min="13755" max="13755" width="25.140625" style="0" customWidth="1"/>
    <col min="13756" max="13756" width="27.421875" style="0" customWidth="1"/>
    <col min="13757" max="13757" width="21.57421875" style="0" customWidth="1"/>
    <col min="13758" max="13758" width="31.57421875" style="0" bestFit="1" customWidth="1"/>
    <col min="13759" max="13759" width="31.57421875" style="0" customWidth="1"/>
    <col min="13760" max="13760" width="30.421875" style="0" customWidth="1"/>
    <col min="13801" max="13801" width="18.421875" style="0" customWidth="1"/>
    <col min="13802" max="13802" width="27.140625" style="0" customWidth="1"/>
    <col min="13803" max="13803" width="23.7109375" style="0" customWidth="1"/>
    <col min="13804" max="13804" width="17.00390625" style="0" customWidth="1"/>
    <col min="13805" max="13805" width="16.7109375" style="0" bestFit="1" customWidth="1"/>
    <col min="13806" max="13806" width="15.57421875" style="0" customWidth="1"/>
    <col min="13807" max="13807" width="13.8515625" style="0" customWidth="1"/>
    <col min="13808" max="13809" width="16.421875" style="0" bestFit="1" customWidth="1"/>
    <col min="13810" max="13810" width="12.28125" style="0" customWidth="1"/>
    <col min="13811" max="13811" width="15.00390625" style="0" bestFit="1" customWidth="1"/>
    <col min="13812" max="13812" width="16.28125" style="0" bestFit="1" customWidth="1"/>
    <col min="13813" max="13813" width="11.421875" style="0" bestFit="1" customWidth="1"/>
    <col min="13814" max="13814" width="8.28125" style="0" bestFit="1" customWidth="1"/>
    <col min="13815" max="13816" width="16.421875" style="0" bestFit="1" customWidth="1"/>
    <col min="13817" max="13817" width="18.421875" style="0" bestFit="1" customWidth="1"/>
    <col min="13818" max="13818" width="15.00390625" style="0" bestFit="1" customWidth="1"/>
    <col min="13819" max="13819" width="16.28125" style="0" bestFit="1" customWidth="1"/>
    <col min="13820" max="13820" width="16.140625" style="0" bestFit="1" customWidth="1"/>
    <col min="13821" max="13821" width="9.28125" style="0" bestFit="1" customWidth="1"/>
    <col min="13822" max="13823" width="16.57421875" style="0" bestFit="1" customWidth="1"/>
    <col min="13824" max="13824" width="18.57421875" style="0" bestFit="1" customWidth="1"/>
    <col min="13825" max="13825" width="15.00390625" style="0" bestFit="1" customWidth="1"/>
    <col min="13826" max="13826" width="16.28125" style="0" bestFit="1" customWidth="1"/>
    <col min="13827" max="13827" width="16.00390625" style="0" bestFit="1" customWidth="1"/>
    <col min="13828" max="13828" width="8.28125" style="0" bestFit="1" customWidth="1"/>
    <col min="13829" max="13830" width="16.421875" style="0" bestFit="1" customWidth="1"/>
    <col min="13831" max="13831" width="18.421875" style="0" bestFit="1" customWidth="1"/>
    <col min="13832" max="13832" width="15.00390625" style="0" bestFit="1" customWidth="1"/>
    <col min="13833" max="13833" width="16.28125" style="0" bestFit="1" customWidth="1"/>
    <col min="13834" max="13834" width="16.00390625" style="0" bestFit="1" customWidth="1"/>
    <col min="13835" max="13835" width="8.28125" style="0" bestFit="1" customWidth="1"/>
    <col min="13836" max="13837" width="16.421875" style="0" bestFit="1" customWidth="1"/>
    <col min="13838" max="13838" width="18.421875" style="0" bestFit="1" customWidth="1"/>
    <col min="13839" max="13839" width="15.00390625" style="0" bestFit="1" customWidth="1"/>
    <col min="13840" max="13840" width="17.8515625" style="0" bestFit="1" customWidth="1"/>
    <col min="13841" max="13841" width="16.00390625" style="0" bestFit="1" customWidth="1"/>
    <col min="13842" max="13842" width="8.28125" style="0" bestFit="1" customWidth="1"/>
    <col min="13843" max="13844" width="16.421875" style="0" bestFit="1" customWidth="1"/>
    <col min="13845" max="13845" width="18.421875" style="0" bestFit="1" customWidth="1"/>
    <col min="13846" max="13846" width="15.00390625" style="0" bestFit="1" customWidth="1"/>
    <col min="13847" max="13847" width="16.28125" style="0" bestFit="1" customWidth="1"/>
    <col min="13848" max="13848" width="16.00390625" style="0" bestFit="1" customWidth="1"/>
    <col min="13849" max="13849" width="8.28125" style="0" bestFit="1" customWidth="1"/>
    <col min="13850" max="13851" width="16.421875" style="0" bestFit="1" customWidth="1"/>
    <col min="13852" max="13852" width="18.421875" style="0" bestFit="1" customWidth="1"/>
    <col min="13853" max="13853" width="15.00390625" style="0" bestFit="1" customWidth="1"/>
    <col min="13854" max="13854" width="16.28125" style="0" bestFit="1" customWidth="1"/>
    <col min="13855" max="13855" width="16.00390625" style="0" bestFit="1" customWidth="1"/>
    <col min="13856" max="13856" width="8.28125" style="0" bestFit="1" customWidth="1"/>
    <col min="13857" max="13858" width="16.421875" style="0" bestFit="1" customWidth="1"/>
    <col min="13859" max="13859" width="18.421875" style="0" bestFit="1" customWidth="1"/>
    <col min="13860" max="13860" width="15.00390625" style="0" bestFit="1" customWidth="1"/>
    <col min="13861" max="13861" width="16.28125" style="0" bestFit="1" customWidth="1"/>
    <col min="13862" max="13862" width="16.00390625" style="0" bestFit="1" customWidth="1"/>
    <col min="13863" max="13863" width="8.28125" style="0" bestFit="1" customWidth="1"/>
    <col min="13864" max="13865" width="16.421875" style="0" bestFit="1" customWidth="1"/>
    <col min="13866" max="13866" width="18.421875" style="0" bestFit="1" customWidth="1"/>
    <col min="13867" max="13867" width="15.00390625" style="0" bestFit="1" customWidth="1"/>
    <col min="13868" max="13868" width="16.28125" style="0" bestFit="1" customWidth="1"/>
    <col min="13869" max="13869" width="16.140625" style="0" bestFit="1" customWidth="1"/>
    <col min="13870" max="13870" width="9.28125" style="0" bestFit="1" customWidth="1"/>
    <col min="13871" max="13872" width="16.57421875" style="0" bestFit="1" customWidth="1"/>
    <col min="13873" max="13873" width="18.57421875" style="0" bestFit="1" customWidth="1"/>
    <col min="13874" max="13874" width="15.00390625" style="0" bestFit="1" customWidth="1"/>
    <col min="13875" max="13875" width="16.28125" style="0" bestFit="1" customWidth="1"/>
    <col min="13876" max="13876" width="16.140625" style="0" bestFit="1" customWidth="1"/>
    <col min="13877" max="13877" width="9.28125" style="0" bestFit="1" customWidth="1"/>
    <col min="13878" max="13879" width="16.57421875" style="0" bestFit="1" customWidth="1"/>
    <col min="13880" max="13880" width="21.421875" style="0" customWidth="1"/>
    <col min="13881" max="13881" width="3.28125" style="0" customWidth="1"/>
    <col min="13882" max="13882" width="25.421875" style="0" customWidth="1"/>
    <col min="13883" max="13883" width="17.140625" style="0" customWidth="1"/>
    <col min="13884" max="13886" width="15.421875" style="0" customWidth="1"/>
    <col min="13887" max="13887" width="6.00390625" style="0" customWidth="1"/>
    <col min="13888" max="13888" width="15.00390625" style="0" bestFit="1" customWidth="1"/>
    <col min="13889" max="13889" width="16.28125" style="0" bestFit="1" customWidth="1"/>
    <col min="13890" max="13890" width="12.421875" style="0" bestFit="1" customWidth="1"/>
    <col min="13891" max="13891" width="8.28125" style="0" bestFit="1" customWidth="1"/>
    <col min="13892" max="13893" width="16.421875" style="0" bestFit="1" customWidth="1"/>
    <col min="13894" max="13894" width="18.421875" style="0" bestFit="1" customWidth="1"/>
    <col min="13895" max="13895" width="15.00390625" style="0" bestFit="1" customWidth="1"/>
    <col min="13896" max="13896" width="16.28125" style="0" bestFit="1" customWidth="1"/>
    <col min="13897" max="13897" width="12.421875" style="0" bestFit="1" customWidth="1"/>
    <col min="13898" max="13898" width="8.28125" style="0" bestFit="1" customWidth="1"/>
    <col min="13899" max="13900" width="16.421875" style="0" bestFit="1" customWidth="1"/>
    <col min="13901" max="13901" width="18.421875" style="0" bestFit="1" customWidth="1"/>
    <col min="13902" max="13902" width="15.00390625" style="0" bestFit="1" customWidth="1"/>
    <col min="13903" max="13903" width="16.28125" style="0" bestFit="1" customWidth="1"/>
    <col min="13904" max="13904" width="12.57421875" style="0" bestFit="1" customWidth="1"/>
    <col min="13905" max="13905" width="9.7109375" style="0" bestFit="1" customWidth="1"/>
    <col min="13906" max="13906" width="18.421875" style="0" bestFit="1" customWidth="1"/>
    <col min="13907" max="13907" width="16.57421875" style="0" bestFit="1" customWidth="1"/>
    <col min="13908" max="13908" width="18.57421875" style="0" bestFit="1" customWidth="1"/>
    <col min="13909" max="13909" width="15.00390625" style="0" bestFit="1" customWidth="1"/>
    <col min="13910" max="13910" width="16.28125" style="0" bestFit="1" customWidth="1"/>
    <col min="13911" max="13911" width="12.57421875" style="0" bestFit="1" customWidth="1"/>
    <col min="13912" max="13912" width="9.7109375" style="0" bestFit="1" customWidth="1"/>
    <col min="13913" max="13914" width="16.57421875" style="0" bestFit="1" customWidth="1"/>
    <col min="13915" max="13938" width="16.421875" style="0" customWidth="1"/>
    <col min="13939" max="13939" width="24.140625" style="0" customWidth="1"/>
    <col min="13940" max="13963" width="16.421875" style="0" customWidth="1"/>
    <col min="13964" max="13964" width="18.421875" style="0" customWidth="1"/>
    <col min="13965" max="13965" width="17.140625" style="0" bestFit="1" customWidth="1"/>
    <col min="13966" max="13966" width="18.140625" style="0" bestFit="1" customWidth="1"/>
    <col min="13967" max="13967" width="14.28125" style="0" bestFit="1" customWidth="1"/>
    <col min="13968" max="13968" width="10.57421875" style="0" bestFit="1" customWidth="1"/>
    <col min="13969" max="13969" width="18.7109375" style="0" bestFit="1" customWidth="1"/>
    <col min="13970" max="13970" width="18.421875" style="0" bestFit="1" customWidth="1"/>
    <col min="13971" max="13971" width="20.421875" style="0" bestFit="1" customWidth="1"/>
    <col min="13972" max="13972" width="5.00390625" style="0" customWidth="1"/>
    <col min="13973" max="13973" width="25.7109375" style="0" customWidth="1"/>
    <col min="13974" max="13974" width="21.57421875" style="0" customWidth="1"/>
    <col min="13975" max="13977" width="16.421875" style="0" customWidth="1"/>
    <col min="13978" max="13978" width="6.8515625" style="0" customWidth="1"/>
    <col min="13979" max="13979" width="22.140625" style="0" customWidth="1"/>
    <col min="13980" max="13984" width="16.421875" style="0" customWidth="1"/>
    <col min="13985" max="13985" width="7.7109375" style="0" customWidth="1"/>
    <col min="13986" max="13986" width="24.421875" style="0" customWidth="1"/>
    <col min="13987" max="13987" width="23.28125" style="0" customWidth="1"/>
    <col min="13988" max="13988" width="24.421875" style="0" customWidth="1"/>
    <col min="13989" max="13989" width="21.57421875" style="0" customWidth="1"/>
    <col min="13990" max="13990" width="38.00390625" style="0" bestFit="1" customWidth="1"/>
    <col min="13991" max="13991" width="38.00390625" style="0" customWidth="1"/>
    <col min="13992" max="13992" width="20.57421875" style="0" customWidth="1"/>
    <col min="13993" max="13993" width="15.421875" style="0" customWidth="1"/>
    <col min="13994" max="13994" width="29.00390625" style="0" customWidth="1"/>
    <col min="13995" max="13995" width="9.140625" style="0" customWidth="1"/>
    <col min="13996" max="13996" width="10.28125" style="0" customWidth="1"/>
    <col min="13997" max="13997" width="10.8515625" style="0" customWidth="1"/>
    <col min="13998" max="13998" width="10.7109375" style="0" customWidth="1"/>
    <col min="13999" max="13999" width="9.7109375" style="0" customWidth="1"/>
    <col min="14000" max="14000" width="11.00390625" style="0" bestFit="1" customWidth="1"/>
    <col min="14001" max="14001" width="14.421875" style="0" customWidth="1"/>
    <col min="14002" max="14002" width="10.8515625" style="0" customWidth="1"/>
    <col min="14003" max="14003" width="12.7109375" style="0" customWidth="1"/>
    <col min="14004" max="14004" width="9.57421875" style="0" customWidth="1"/>
    <col min="14009" max="14009" width="23.00390625" style="0" bestFit="1" customWidth="1"/>
    <col min="14010" max="14010" width="25.140625" style="0" bestFit="1" customWidth="1"/>
    <col min="14011" max="14011" width="25.140625" style="0" customWidth="1"/>
    <col min="14012" max="14012" width="27.421875" style="0" customWidth="1"/>
    <col min="14013" max="14013" width="21.57421875" style="0" customWidth="1"/>
    <col min="14014" max="14014" width="31.57421875" style="0" bestFit="1" customWidth="1"/>
    <col min="14015" max="14015" width="31.57421875" style="0" customWidth="1"/>
    <col min="14016" max="14016" width="30.421875" style="0" customWidth="1"/>
    <col min="14057" max="14057" width="18.421875" style="0" customWidth="1"/>
    <col min="14058" max="14058" width="27.140625" style="0" customWidth="1"/>
    <col min="14059" max="14059" width="23.7109375" style="0" customWidth="1"/>
    <col min="14060" max="14060" width="17.00390625" style="0" customWidth="1"/>
    <col min="14061" max="14061" width="16.7109375" style="0" bestFit="1" customWidth="1"/>
    <col min="14062" max="14062" width="15.57421875" style="0" customWidth="1"/>
    <col min="14063" max="14063" width="13.8515625" style="0" customWidth="1"/>
    <col min="14064" max="14065" width="16.421875" style="0" bestFit="1" customWidth="1"/>
    <col min="14066" max="14066" width="12.28125" style="0" customWidth="1"/>
    <col min="14067" max="14067" width="15.00390625" style="0" bestFit="1" customWidth="1"/>
    <col min="14068" max="14068" width="16.28125" style="0" bestFit="1" customWidth="1"/>
    <col min="14069" max="14069" width="11.421875" style="0" bestFit="1" customWidth="1"/>
    <col min="14070" max="14070" width="8.28125" style="0" bestFit="1" customWidth="1"/>
    <col min="14071" max="14072" width="16.421875" style="0" bestFit="1" customWidth="1"/>
    <col min="14073" max="14073" width="18.421875" style="0" bestFit="1" customWidth="1"/>
    <col min="14074" max="14074" width="15.00390625" style="0" bestFit="1" customWidth="1"/>
    <col min="14075" max="14075" width="16.28125" style="0" bestFit="1" customWidth="1"/>
    <col min="14076" max="14076" width="16.140625" style="0" bestFit="1" customWidth="1"/>
    <col min="14077" max="14077" width="9.28125" style="0" bestFit="1" customWidth="1"/>
    <col min="14078" max="14079" width="16.57421875" style="0" bestFit="1" customWidth="1"/>
    <col min="14080" max="14080" width="18.57421875" style="0" bestFit="1" customWidth="1"/>
    <col min="14081" max="14081" width="15.00390625" style="0" bestFit="1" customWidth="1"/>
    <col min="14082" max="14082" width="16.28125" style="0" bestFit="1" customWidth="1"/>
    <col min="14083" max="14083" width="16.00390625" style="0" bestFit="1" customWidth="1"/>
    <col min="14084" max="14084" width="8.28125" style="0" bestFit="1" customWidth="1"/>
    <col min="14085" max="14086" width="16.421875" style="0" bestFit="1" customWidth="1"/>
    <col min="14087" max="14087" width="18.421875" style="0" bestFit="1" customWidth="1"/>
    <col min="14088" max="14088" width="15.00390625" style="0" bestFit="1" customWidth="1"/>
    <col min="14089" max="14089" width="16.28125" style="0" bestFit="1" customWidth="1"/>
    <col min="14090" max="14090" width="16.00390625" style="0" bestFit="1" customWidth="1"/>
    <col min="14091" max="14091" width="8.28125" style="0" bestFit="1" customWidth="1"/>
    <col min="14092" max="14093" width="16.421875" style="0" bestFit="1" customWidth="1"/>
    <col min="14094" max="14094" width="18.421875" style="0" bestFit="1" customWidth="1"/>
    <col min="14095" max="14095" width="15.00390625" style="0" bestFit="1" customWidth="1"/>
    <col min="14096" max="14096" width="17.8515625" style="0" bestFit="1" customWidth="1"/>
    <col min="14097" max="14097" width="16.00390625" style="0" bestFit="1" customWidth="1"/>
    <col min="14098" max="14098" width="8.28125" style="0" bestFit="1" customWidth="1"/>
    <col min="14099" max="14100" width="16.421875" style="0" bestFit="1" customWidth="1"/>
    <col min="14101" max="14101" width="18.421875" style="0" bestFit="1" customWidth="1"/>
    <col min="14102" max="14102" width="15.00390625" style="0" bestFit="1" customWidth="1"/>
    <col min="14103" max="14103" width="16.28125" style="0" bestFit="1" customWidth="1"/>
    <col min="14104" max="14104" width="16.00390625" style="0" bestFit="1" customWidth="1"/>
    <col min="14105" max="14105" width="8.28125" style="0" bestFit="1" customWidth="1"/>
    <col min="14106" max="14107" width="16.421875" style="0" bestFit="1" customWidth="1"/>
    <col min="14108" max="14108" width="18.421875" style="0" bestFit="1" customWidth="1"/>
    <col min="14109" max="14109" width="15.00390625" style="0" bestFit="1" customWidth="1"/>
    <col min="14110" max="14110" width="16.28125" style="0" bestFit="1" customWidth="1"/>
    <col min="14111" max="14111" width="16.00390625" style="0" bestFit="1" customWidth="1"/>
    <col min="14112" max="14112" width="8.28125" style="0" bestFit="1" customWidth="1"/>
    <col min="14113" max="14114" width="16.421875" style="0" bestFit="1" customWidth="1"/>
    <col min="14115" max="14115" width="18.421875" style="0" bestFit="1" customWidth="1"/>
    <col min="14116" max="14116" width="15.00390625" style="0" bestFit="1" customWidth="1"/>
    <col min="14117" max="14117" width="16.28125" style="0" bestFit="1" customWidth="1"/>
    <col min="14118" max="14118" width="16.00390625" style="0" bestFit="1" customWidth="1"/>
    <col min="14119" max="14119" width="8.28125" style="0" bestFit="1" customWidth="1"/>
    <col min="14120" max="14121" width="16.421875" style="0" bestFit="1" customWidth="1"/>
    <col min="14122" max="14122" width="18.421875" style="0" bestFit="1" customWidth="1"/>
    <col min="14123" max="14123" width="15.00390625" style="0" bestFit="1" customWidth="1"/>
    <col min="14124" max="14124" width="16.28125" style="0" bestFit="1" customWidth="1"/>
    <col min="14125" max="14125" width="16.140625" style="0" bestFit="1" customWidth="1"/>
    <col min="14126" max="14126" width="9.28125" style="0" bestFit="1" customWidth="1"/>
    <col min="14127" max="14128" width="16.57421875" style="0" bestFit="1" customWidth="1"/>
    <col min="14129" max="14129" width="18.57421875" style="0" bestFit="1" customWidth="1"/>
    <col min="14130" max="14130" width="15.00390625" style="0" bestFit="1" customWidth="1"/>
    <col min="14131" max="14131" width="16.28125" style="0" bestFit="1" customWidth="1"/>
    <col min="14132" max="14132" width="16.140625" style="0" bestFit="1" customWidth="1"/>
    <col min="14133" max="14133" width="9.28125" style="0" bestFit="1" customWidth="1"/>
    <col min="14134" max="14135" width="16.57421875" style="0" bestFit="1" customWidth="1"/>
    <col min="14136" max="14136" width="21.421875" style="0" customWidth="1"/>
    <col min="14137" max="14137" width="3.28125" style="0" customWidth="1"/>
    <col min="14138" max="14138" width="25.421875" style="0" customWidth="1"/>
    <col min="14139" max="14139" width="17.140625" style="0" customWidth="1"/>
    <col min="14140" max="14142" width="15.421875" style="0" customWidth="1"/>
    <col min="14143" max="14143" width="6.00390625" style="0" customWidth="1"/>
    <col min="14144" max="14144" width="15.00390625" style="0" bestFit="1" customWidth="1"/>
    <col min="14145" max="14145" width="16.28125" style="0" bestFit="1" customWidth="1"/>
    <col min="14146" max="14146" width="12.421875" style="0" bestFit="1" customWidth="1"/>
    <col min="14147" max="14147" width="8.28125" style="0" bestFit="1" customWidth="1"/>
    <col min="14148" max="14149" width="16.421875" style="0" bestFit="1" customWidth="1"/>
    <col min="14150" max="14150" width="18.421875" style="0" bestFit="1" customWidth="1"/>
    <col min="14151" max="14151" width="15.00390625" style="0" bestFit="1" customWidth="1"/>
    <col min="14152" max="14152" width="16.28125" style="0" bestFit="1" customWidth="1"/>
    <col min="14153" max="14153" width="12.421875" style="0" bestFit="1" customWidth="1"/>
    <col min="14154" max="14154" width="8.28125" style="0" bestFit="1" customWidth="1"/>
    <col min="14155" max="14156" width="16.421875" style="0" bestFit="1" customWidth="1"/>
    <col min="14157" max="14157" width="18.421875" style="0" bestFit="1" customWidth="1"/>
    <col min="14158" max="14158" width="15.00390625" style="0" bestFit="1" customWidth="1"/>
    <col min="14159" max="14159" width="16.28125" style="0" bestFit="1" customWidth="1"/>
    <col min="14160" max="14160" width="12.57421875" style="0" bestFit="1" customWidth="1"/>
    <col min="14161" max="14161" width="9.7109375" style="0" bestFit="1" customWidth="1"/>
    <col min="14162" max="14162" width="18.421875" style="0" bestFit="1" customWidth="1"/>
    <col min="14163" max="14163" width="16.57421875" style="0" bestFit="1" customWidth="1"/>
    <col min="14164" max="14164" width="18.57421875" style="0" bestFit="1" customWidth="1"/>
    <col min="14165" max="14165" width="15.00390625" style="0" bestFit="1" customWidth="1"/>
    <col min="14166" max="14166" width="16.28125" style="0" bestFit="1" customWidth="1"/>
    <col min="14167" max="14167" width="12.57421875" style="0" bestFit="1" customWidth="1"/>
    <col min="14168" max="14168" width="9.7109375" style="0" bestFit="1" customWidth="1"/>
    <col min="14169" max="14170" width="16.57421875" style="0" bestFit="1" customWidth="1"/>
    <col min="14171" max="14194" width="16.421875" style="0" customWidth="1"/>
    <col min="14195" max="14195" width="24.140625" style="0" customWidth="1"/>
    <col min="14196" max="14219" width="16.421875" style="0" customWidth="1"/>
    <col min="14220" max="14220" width="18.421875" style="0" customWidth="1"/>
    <col min="14221" max="14221" width="17.140625" style="0" bestFit="1" customWidth="1"/>
    <col min="14222" max="14222" width="18.140625" style="0" bestFit="1" customWidth="1"/>
    <col min="14223" max="14223" width="14.28125" style="0" bestFit="1" customWidth="1"/>
    <col min="14224" max="14224" width="10.57421875" style="0" bestFit="1" customWidth="1"/>
    <col min="14225" max="14225" width="18.7109375" style="0" bestFit="1" customWidth="1"/>
    <col min="14226" max="14226" width="18.421875" style="0" bestFit="1" customWidth="1"/>
    <col min="14227" max="14227" width="20.421875" style="0" bestFit="1" customWidth="1"/>
    <col min="14228" max="14228" width="5.00390625" style="0" customWidth="1"/>
    <col min="14229" max="14229" width="25.7109375" style="0" customWidth="1"/>
    <col min="14230" max="14230" width="21.57421875" style="0" customWidth="1"/>
    <col min="14231" max="14233" width="16.421875" style="0" customWidth="1"/>
    <col min="14234" max="14234" width="6.8515625" style="0" customWidth="1"/>
    <col min="14235" max="14235" width="22.140625" style="0" customWidth="1"/>
    <col min="14236" max="14240" width="16.421875" style="0" customWidth="1"/>
    <col min="14241" max="14241" width="7.7109375" style="0" customWidth="1"/>
    <col min="14242" max="14242" width="24.421875" style="0" customWidth="1"/>
    <col min="14243" max="14243" width="23.28125" style="0" customWidth="1"/>
    <col min="14244" max="14244" width="24.421875" style="0" customWidth="1"/>
    <col min="14245" max="14245" width="21.57421875" style="0" customWidth="1"/>
    <col min="14246" max="14246" width="38.00390625" style="0" bestFit="1" customWidth="1"/>
    <col min="14247" max="14247" width="38.00390625" style="0" customWidth="1"/>
    <col min="14248" max="14248" width="20.57421875" style="0" customWidth="1"/>
    <col min="14249" max="14249" width="15.421875" style="0" customWidth="1"/>
    <col min="14250" max="14250" width="29.00390625" style="0" customWidth="1"/>
    <col min="14251" max="14251" width="9.140625" style="0" customWidth="1"/>
    <col min="14252" max="14252" width="10.28125" style="0" customWidth="1"/>
    <col min="14253" max="14253" width="10.8515625" style="0" customWidth="1"/>
    <col min="14254" max="14254" width="10.7109375" style="0" customWidth="1"/>
    <col min="14255" max="14255" width="9.7109375" style="0" customWidth="1"/>
    <col min="14256" max="14256" width="11.00390625" style="0" bestFit="1" customWidth="1"/>
    <col min="14257" max="14257" width="14.421875" style="0" customWidth="1"/>
    <col min="14258" max="14258" width="10.8515625" style="0" customWidth="1"/>
    <col min="14259" max="14259" width="12.7109375" style="0" customWidth="1"/>
    <col min="14260" max="14260" width="9.57421875" style="0" customWidth="1"/>
    <col min="14265" max="14265" width="23.00390625" style="0" bestFit="1" customWidth="1"/>
    <col min="14266" max="14266" width="25.140625" style="0" bestFit="1" customWidth="1"/>
    <col min="14267" max="14267" width="25.140625" style="0" customWidth="1"/>
    <col min="14268" max="14268" width="27.421875" style="0" customWidth="1"/>
    <col min="14269" max="14269" width="21.57421875" style="0" customWidth="1"/>
    <col min="14270" max="14270" width="31.57421875" style="0" bestFit="1" customWidth="1"/>
    <col min="14271" max="14271" width="31.57421875" style="0" customWidth="1"/>
    <col min="14272" max="14272" width="30.421875" style="0" customWidth="1"/>
    <col min="14313" max="14313" width="18.421875" style="0" customWidth="1"/>
    <col min="14314" max="14314" width="27.140625" style="0" customWidth="1"/>
    <col min="14315" max="14315" width="23.7109375" style="0" customWidth="1"/>
    <col min="14316" max="14316" width="17.00390625" style="0" customWidth="1"/>
    <col min="14317" max="14317" width="16.7109375" style="0" bestFit="1" customWidth="1"/>
    <col min="14318" max="14318" width="15.57421875" style="0" customWidth="1"/>
    <col min="14319" max="14319" width="13.8515625" style="0" customWidth="1"/>
    <col min="14320" max="14321" width="16.421875" style="0" bestFit="1" customWidth="1"/>
    <col min="14322" max="14322" width="12.28125" style="0" customWidth="1"/>
    <col min="14323" max="14323" width="15.00390625" style="0" bestFit="1" customWidth="1"/>
    <col min="14324" max="14324" width="16.28125" style="0" bestFit="1" customWidth="1"/>
    <col min="14325" max="14325" width="11.421875" style="0" bestFit="1" customWidth="1"/>
    <col min="14326" max="14326" width="8.28125" style="0" bestFit="1" customWidth="1"/>
    <col min="14327" max="14328" width="16.421875" style="0" bestFit="1" customWidth="1"/>
    <col min="14329" max="14329" width="18.421875" style="0" bestFit="1" customWidth="1"/>
    <col min="14330" max="14330" width="15.00390625" style="0" bestFit="1" customWidth="1"/>
    <col min="14331" max="14331" width="16.28125" style="0" bestFit="1" customWidth="1"/>
    <col min="14332" max="14332" width="16.140625" style="0" bestFit="1" customWidth="1"/>
    <col min="14333" max="14333" width="9.28125" style="0" bestFit="1" customWidth="1"/>
    <col min="14334" max="14335" width="16.57421875" style="0" bestFit="1" customWidth="1"/>
    <col min="14336" max="14336" width="18.57421875" style="0" bestFit="1" customWidth="1"/>
    <col min="14337" max="14337" width="15.00390625" style="0" bestFit="1" customWidth="1"/>
    <col min="14338" max="14338" width="16.28125" style="0" bestFit="1" customWidth="1"/>
    <col min="14339" max="14339" width="16.00390625" style="0" bestFit="1" customWidth="1"/>
    <col min="14340" max="14340" width="8.28125" style="0" bestFit="1" customWidth="1"/>
    <col min="14341" max="14342" width="16.421875" style="0" bestFit="1" customWidth="1"/>
    <col min="14343" max="14343" width="18.421875" style="0" bestFit="1" customWidth="1"/>
    <col min="14344" max="14344" width="15.00390625" style="0" bestFit="1" customWidth="1"/>
    <col min="14345" max="14345" width="16.28125" style="0" bestFit="1" customWidth="1"/>
    <col min="14346" max="14346" width="16.00390625" style="0" bestFit="1" customWidth="1"/>
    <col min="14347" max="14347" width="8.28125" style="0" bestFit="1" customWidth="1"/>
    <col min="14348" max="14349" width="16.421875" style="0" bestFit="1" customWidth="1"/>
    <col min="14350" max="14350" width="18.421875" style="0" bestFit="1" customWidth="1"/>
    <col min="14351" max="14351" width="15.00390625" style="0" bestFit="1" customWidth="1"/>
    <col min="14352" max="14352" width="17.8515625" style="0" bestFit="1" customWidth="1"/>
    <col min="14353" max="14353" width="16.00390625" style="0" bestFit="1" customWidth="1"/>
    <col min="14354" max="14354" width="8.28125" style="0" bestFit="1" customWidth="1"/>
    <col min="14355" max="14356" width="16.421875" style="0" bestFit="1" customWidth="1"/>
    <col min="14357" max="14357" width="18.421875" style="0" bestFit="1" customWidth="1"/>
    <col min="14358" max="14358" width="15.00390625" style="0" bestFit="1" customWidth="1"/>
    <col min="14359" max="14359" width="16.28125" style="0" bestFit="1" customWidth="1"/>
    <col min="14360" max="14360" width="16.00390625" style="0" bestFit="1" customWidth="1"/>
    <col min="14361" max="14361" width="8.28125" style="0" bestFit="1" customWidth="1"/>
    <col min="14362" max="14363" width="16.421875" style="0" bestFit="1" customWidth="1"/>
    <col min="14364" max="14364" width="18.421875" style="0" bestFit="1" customWidth="1"/>
    <col min="14365" max="14365" width="15.00390625" style="0" bestFit="1" customWidth="1"/>
    <col min="14366" max="14366" width="16.28125" style="0" bestFit="1" customWidth="1"/>
    <col min="14367" max="14367" width="16.00390625" style="0" bestFit="1" customWidth="1"/>
    <col min="14368" max="14368" width="8.28125" style="0" bestFit="1" customWidth="1"/>
    <col min="14369" max="14370" width="16.421875" style="0" bestFit="1" customWidth="1"/>
    <col min="14371" max="14371" width="18.421875" style="0" bestFit="1" customWidth="1"/>
    <col min="14372" max="14372" width="15.00390625" style="0" bestFit="1" customWidth="1"/>
    <col min="14373" max="14373" width="16.28125" style="0" bestFit="1" customWidth="1"/>
    <col min="14374" max="14374" width="16.00390625" style="0" bestFit="1" customWidth="1"/>
    <col min="14375" max="14375" width="8.28125" style="0" bestFit="1" customWidth="1"/>
    <col min="14376" max="14377" width="16.421875" style="0" bestFit="1" customWidth="1"/>
    <col min="14378" max="14378" width="18.421875" style="0" bestFit="1" customWidth="1"/>
    <col min="14379" max="14379" width="15.00390625" style="0" bestFit="1" customWidth="1"/>
    <col min="14380" max="14380" width="16.28125" style="0" bestFit="1" customWidth="1"/>
    <col min="14381" max="14381" width="16.140625" style="0" bestFit="1" customWidth="1"/>
    <col min="14382" max="14382" width="9.28125" style="0" bestFit="1" customWidth="1"/>
    <col min="14383" max="14384" width="16.57421875" style="0" bestFit="1" customWidth="1"/>
    <col min="14385" max="14385" width="18.57421875" style="0" bestFit="1" customWidth="1"/>
    <col min="14386" max="14386" width="15.00390625" style="0" bestFit="1" customWidth="1"/>
    <col min="14387" max="14387" width="16.28125" style="0" bestFit="1" customWidth="1"/>
    <col min="14388" max="14388" width="16.140625" style="0" bestFit="1" customWidth="1"/>
    <col min="14389" max="14389" width="9.28125" style="0" bestFit="1" customWidth="1"/>
    <col min="14390" max="14391" width="16.57421875" style="0" bestFit="1" customWidth="1"/>
    <col min="14392" max="14392" width="21.421875" style="0" customWidth="1"/>
    <col min="14393" max="14393" width="3.28125" style="0" customWidth="1"/>
    <col min="14394" max="14394" width="25.421875" style="0" customWidth="1"/>
    <col min="14395" max="14395" width="17.140625" style="0" customWidth="1"/>
    <col min="14396" max="14398" width="15.421875" style="0" customWidth="1"/>
    <col min="14399" max="14399" width="6.00390625" style="0" customWidth="1"/>
    <col min="14400" max="14400" width="15.00390625" style="0" bestFit="1" customWidth="1"/>
    <col min="14401" max="14401" width="16.28125" style="0" bestFit="1" customWidth="1"/>
    <col min="14402" max="14402" width="12.421875" style="0" bestFit="1" customWidth="1"/>
    <col min="14403" max="14403" width="8.28125" style="0" bestFit="1" customWidth="1"/>
    <col min="14404" max="14405" width="16.421875" style="0" bestFit="1" customWidth="1"/>
    <col min="14406" max="14406" width="18.421875" style="0" bestFit="1" customWidth="1"/>
    <col min="14407" max="14407" width="15.00390625" style="0" bestFit="1" customWidth="1"/>
    <col min="14408" max="14408" width="16.28125" style="0" bestFit="1" customWidth="1"/>
    <col min="14409" max="14409" width="12.421875" style="0" bestFit="1" customWidth="1"/>
    <col min="14410" max="14410" width="8.28125" style="0" bestFit="1" customWidth="1"/>
    <col min="14411" max="14412" width="16.421875" style="0" bestFit="1" customWidth="1"/>
    <col min="14413" max="14413" width="18.421875" style="0" bestFit="1" customWidth="1"/>
    <col min="14414" max="14414" width="15.00390625" style="0" bestFit="1" customWidth="1"/>
    <col min="14415" max="14415" width="16.28125" style="0" bestFit="1" customWidth="1"/>
    <col min="14416" max="14416" width="12.57421875" style="0" bestFit="1" customWidth="1"/>
    <col min="14417" max="14417" width="9.7109375" style="0" bestFit="1" customWidth="1"/>
    <col min="14418" max="14418" width="18.421875" style="0" bestFit="1" customWidth="1"/>
    <col min="14419" max="14419" width="16.57421875" style="0" bestFit="1" customWidth="1"/>
    <col min="14420" max="14420" width="18.57421875" style="0" bestFit="1" customWidth="1"/>
    <col min="14421" max="14421" width="15.00390625" style="0" bestFit="1" customWidth="1"/>
    <col min="14422" max="14422" width="16.28125" style="0" bestFit="1" customWidth="1"/>
    <col min="14423" max="14423" width="12.57421875" style="0" bestFit="1" customWidth="1"/>
    <col min="14424" max="14424" width="9.7109375" style="0" bestFit="1" customWidth="1"/>
    <col min="14425" max="14426" width="16.57421875" style="0" bestFit="1" customWidth="1"/>
    <col min="14427" max="14450" width="16.421875" style="0" customWidth="1"/>
    <col min="14451" max="14451" width="24.140625" style="0" customWidth="1"/>
    <col min="14452" max="14475" width="16.421875" style="0" customWidth="1"/>
    <col min="14476" max="14476" width="18.421875" style="0" customWidth="1"/>
    <col min="14477" max="14477" width="17.140625" style="0" bestFit="1" customWidth="1"/>
    <col min="14478" max="14478" width="18.140625" style="0" bestFit="1" customWidth="1"/>
    <col min="14479" max="14479" width="14.28125" style="0" bestFit="1" customWidth="1"/>
    <col min="14480" max="14480" width="10.57421875" style="0" bestFit="1" customWidth="1"/>
    <col min="14481" max="14481" width="18.7109375" style="0" bestFit="1" customWidth="1"/>
    <col min="14482" max="14482" width="18.421875" style="0" bestFit="1" customWidth="1"/>
    <col min="14483" max="14483" width="20.421875" style="0" bestFit="1" customWidth="1"/>
    <col min="14484" max="14484" width="5.00390625" style="0" customWidth="1"/>
    <col min="14485" max="14485" width="25.7109375" style="0" customWidth="1"/>
    <col min="14486" max="14486" width="21.57421875" style="0" customWidth="1"/>
    <col min="14487" max="14489" width="16.421875" style="0" customWidth="1"/>
    <col min="14490" max="14490" width="6.8515625" style="0" customWidth="1"/>
    <col min="14491" max="14491" width="22.140625" style="0" customWidth="1"/>
    <col min="14492" max="14496" width="16.421875" style="0" customWidth="1"/>
    <col min="14497" max="14497" width="7.7109375" style="0" customWidth="1"/>
    <col min="14498" max="14498" width="24.421875" style="0" customWidth="1"/>
    <col min="14499" max="14499" width="23.28125" style="0" customWidth="1"/>
    <col min="14500" max="14500" width="24.421875" style="0" customWidth="1"/>
    <col min="14501" max="14501" width="21.57421875" style="0" customWidth="1"/>
    <col min="14502" max="14502" width="38.00390625" style="0" bestFit="1" customWidth="1"/>
    <col min="14503" max="14503" width="38.00390625" style="0" customWidth="1"/>
    <col min="14504" max="14504" width="20.57421875" style="0" customWidth="1"/>
    <col min="14505" max="14505" width="15.421875" style="0" customWidth="1"/>
    <col min="14506" max="14506" width="29.00390625" style="0" customWidth="1"/>
    <col min="14507" max="14507" width="9.140625" style="0" customWidth="1"/>
    <col min="14508" max="14508" width="10.28125" style="0" customWidth="1"/>
    <col min="14509" max="14509" width="10.8515625" style="0" customWidth="1"/>
    <col min="14510" max="14510" width="10.7109375" style="0" customWidth="1"/>
    <col min="14511" max="14511" width="9.7109375" style="0" customWidth="1"/>
    <col min="14512" max="14512" width="11.00390625" style="0" bestFit="1" customWidth="1"/>
    <col min="14513" max="14513" width="14.421875" style="0" customWidth="1"/>
    <col min="14514" max="14514" width="10.8515625" style="0" customWidth="1"/>
    <col min="14515" max="14515" width="12.7109375" style="0" customWidth="1"/>
    <col min="14516" max="14516" width="9.57421875" style="0" customWidth="1"/>
    <col min="14521" max="14521" width="23.00390625" style="0" bestFit="1" customWidth="1"/>
    <col min="14522" max="14522" width="25.140625" style="0" bestFit="1" customWidth="1"/>
    <col min="14523" max="14523" width="25.140625" style="0" customWidth="1"/>
    <col min="14524" max="14524" width="27.421875" style="0" customWidth="1"/>
    <col min="14525" max="14525" width="21.57421875" style="0" customWidth="1"/>
    <col min="14526" max="14526" width="31.57421875" style="0" bestFit="1" customWidth="1"/>
    <col min="14527" max="14527" width="31.57421875" style="0" customWidth="1"/>
    <col min="14528" max="14528" width="30.421875" style="0" customWidth="1"/>
    <col min="14569" max="14569" width="18.421875" style="0" customWidth="1"/>
    <col min="14570" max="14570" width="27.140625" style="0" customWidth="1"/>
    <col min="14571" max="14571" width="23.7109375" style="0" customWidth="1"/>
    <col min="14572" max="14572" width="17.00390625" style="0" customWidth="1"/>
    <col min="14573" max="14573" width="16.7109375" style="0" bestFit="1" customWidth="1"/>
    <col min="14574" max="14574" width="15.57421875" style="0" customWidth="1"/>
    <col min="14575" max="14575" width="13.8515625" style="0" customWidth="1"/>
    <col min="14576" max="14577" width="16.421875" style="0" bestFit="1" customWidth="1"/>
    <col min="14578" max="14578" width="12.28125" style="0" customWidth="1"/>
    <col min="14579" max="14579" width="15.00390625" style="0" bestFit="1" customWidth="1"/>
    <col min="14580" max="14580" width="16.28125" style="0" bestFit="1" customWidth="1"/>
    <col min="14581" max="14581" width="11.421875" style="0" bestFit="1" customWidth="1"/>
    <col min="14582" max="14582" width="8.28125" style="0" bestFit="1" customWidth="1"/>
    <col min="14583" max="14584" width="16.421875" style="0" bestFit="1" customWidth="1"/>
    <col min="14585" max="14585" width="18.421875" style="0" bestFit="1" customWidth="1"/>
    <col min="14586" max="14586" width="15.00390625" style="0" bestFit="1" customWidth="1"/>
    <col min="14587" max="14587" width="16.28125" style="0" bestFit="1" customWidth="1"/>
    <col min="14588" max="14588" width="16.140625" style="0" bestFit="1" customWidth="1"/>
    <col min="14589" max="14589" width="9.28125" style="0" bestFit="1" customWidth="1"/>
    <col min="14590" max="14591" width="16.57421875" style="0" bestFit="1" customWidth="1"/>
    <col min="14592" max="14592" width="18.57421875" style="0" bestFit="1" customWidth="1"/>
    <col min="14593" max="14593" width="15.00390625" style="0" bestFit="1" customWidth="1"/>
    <col min="14594" max="14594" width="16.28125" style="0" bestFit="1" customWidth="1"/>
    <col min="14595" max="14595" width="16.00390625" style="0" bestFit="1" customWidth="1"/>
    <col min="14596" max="14596" width="8.28125" style="0" bestFit="1" customWidth="1"/>
    <col min="14597" max="14598" width="16.421875" style="0" bestFit="1" customWidth="1"/>
    <col min="14599" max="14599" width="18.421875" style="0" bestFit="1" customWidth="1"/>
    <col min="14600" max="14600" width="15.00390625" style="0" bestFit="1" customWidth="1"/>
    <col min="14601" max="14601" width="16.28125" style="0" bestFit="1" customWidth="1"/>
    <col min="14602" max="14602" width="16.00390625" style="0" bestFit="1" customWidth="1"/>
    <col min="14603" max="14603" width="8.28125" style="0" bestFit="1" customWidth="1"/>
    <col min="14604" max="14605" width="16.421875" style="0" bestFit="1" customWidth="1"/>
    <col min="14606" max="14606" width="18.421875" style="0" bestFit="1" customWidth="1"/>
    <col min="14607" max="14607" width="15.00390625" style="0" bestFit="1" customWidth="1"/>
    <col min="14608" max="14608" width="17.8515625" style="0" bestFit="1" customWidth="1"/>
    <col min="14609" max="14609" width="16.00390625" style="0" bestFit="1" customWidth="1"/>
    <col min="14610" max="14610" width="8.28125" style="0" bestFit="1" customWidth="1"/>
    <col min="14611" max="14612" width="16.421875" style="0" bestFit="1" customWidth="1"/>
    <col min="14613" max="14613" width="18.421875" style="0" bestFit="1" customWidth="1"/>
    <col min="14614" max="14614" width="15.00390625" style="0" bestFit="1" customWidth="1"/>
    <col min="14615" max="14615" width="16.28125" style="0" bestFit="1" customWidth="1"/>
    <col min="14616" max="14616" width="16.00390625" style="0" bestFit="1" customWidth="1"/>
    <col min="14617" max="14617" width="8.28125" style="0" bestFit="1" customWidth="1"/>
    <col min="14618" max="14619" width="16.421875" style="0" bestFit="1" customWidth="1"/>
    <col min="14620" max="14620" width="18.421875" style="0" bestFit="1" customWidth="1"/>
    <col min="14621" max="14621" width="15.00390625" style="0" bestFit="1" customWidth="1"/>
    <col min="14622" max="14622" width="16.28125" style="0" bestFit="1" customWidth="1"/>
    <col min="14623" max="14623" width="16.00390625" style="0" bestFit="1" customWidth="1"/>
    <col min="14624" max="14624" width="8.28125" style="0" bestFit="1" customWidth="1"/>
    <col min="14625" max="14626" width="16.421875" style="0" bestFit="1" customWidth="1"/>
    <col min="14627" max="14627" width="18.421875" style="0" bestFit="1" customWidth="1"/>
    <col min="14628" max="14628" width="15.00390625" style="0" bestFit="1" customWidth="1"/>
    <col min="14629" max="14629" width="16.28125" style="0" bestFit="1" customWidth="1"/>
    <col min="14630" max="14630" width="16.00390625" style="0" bestFit="1" customWidth="1"/>
    <col min="14631" max="14631" width="8.28125" style="0" bestFit="1" customWidth="1"/>
    <col min="14632" max="14633" width="16.421875" style="0" bestFit="1" customWidth="1"/>
    <col min="14634" max="14634" width="18.421875" style="0" bestFit="1" customWidth="1"/>
    <col min="14635" max="14635" width="15.00390625" style="0" bestFit="1" customWidth="1"/>
    <col min="14636" max="14636" width="16.28125" style="0" bestFit="1" customWidth="1"/>
    <col min="14637" max="14637" width="16.140625" style="0" bestFit="1" customWidth="1"/>
    <col min="14638" max="14638" width="9.28125" style="0" bestFit="1" customWidth="1"/>
    <col min="14639" max="14640" width="16.57421875" style="0" bestFit="1" customWidth="1"/>
    <col min="14641" max="14641" width="18.57421875" style="0" bestFit="1" customWidth="1"/>
    <col min="14642" max="14642" width="15.00390625" style="0" bestFit="1" customWidth="1"/>
    <col min="14643" max="14643" width="16.28125" style="0" bestFit="1" customWidth="1"/>
    <col min="14644" max="14644" width="16.140625" style="0" bestFit="1" customWidth="1"/>
    <col min="14645" max="14645" width="9.28125" style="0" bestFit="1" customWidth="1"/>
    <col min="14646" max="14647" width="16.57421875" style="0" bestFit="1" customWidth="1"/>
    <col min="14648" max="14648" width="21.421875" style="0" customWidth="1"/>
    <col min="14649" max="14649" width="3.28125" style="0" customWidth="1"/>
    <col min="14650" max="14650" width="25.421875" style="0" customWidth="1"/>
    <col min="14651" max="14651" width="17.140625" style="0" customWidth="1"/>
    <col min="14652" max="14654" width="15.421875" style="0" customWidth="1"/>
    <col min="14655" max="14655" width="6.00390625" style="0" customWidth="1"/>
    <col min="14656" max="14656" width="15.00390625" style="0" bestFit="1" customWidth="1"/>
    <col min="14657" max="14657" width="16.28125" style="0" bestFit="1" customWidth="1"/>
    <col min="14658" max="14658" width="12.421875" style="0" bestFit="1" customWidth="1"/>
    <col min="14659" max="14659" width="8.28125" style="0" bestFit="1" customWidth="1"/>
    <col min="14660" max="14661" width="16.421875" style="0" bestFit="1" customWidth="1"/>
    <col min="14662" max="14662" width="18.421875" style="0" bestFit="1" customWidth="1"/>
    <col min="14663" max="14663" width="15.00390625" style="0" bestFit="1" customWidth="1"/>
    <col min="14664" max="14664" width="16.28125" style="0" bestFit="1" customWidth="1"/>
    <col min="14665" max="14665" width="12.421875" style="0" bestFit="1" customWidth="1"/>
    <col min="14666" max="14666" width="8.28125" style="0" bestFit="1" customWidth="1"/>
    <col min="14667" max="14668" width="16.421875" style="0" bestFit="1" customWidth="1"/>
    <col min="14669" max="14669" width="18.421875" style="0" bestFit="1" customWidth="1"/>
    <col min="14670" max="14670" width="15.00390625" style="0" bestFit="1" customWidth="1"/>
    <col min="14671" max="14671" width="16.28125" style="0" bestFit="1" customWidth="1"/>
    <col min="14672" max="14672" width="12.57421875" style="0" bestFit="1" customWidth="1"/>
    <col min="14673" max="14673" width="9.7109375" style="0" bestFit="1" customWidth="1"/>
    <col min="14674" max="14674" width="18.421875" style="0" bestFit="1" customWidth="1"/>
    <col min="14675" max="14675" width="16.57421875" style="0" bestFit="1" customWidth="1"/>
    <col min="14676" max="14676" width="18.57421875" style="0" bestFit="1" customWidth="1"/>
    <col min="14677" max="14677" width="15.00390625" style="0" bestFit="1" customWidth="1"/>
    <col min="14678" max="14678" width="16.28125" style="0" bestFit="1" customWidth="1"/>
    <col min="14679" max="14679" width="12.57421875" style="0" bestFit="1" customWidth="1"/>
    <col min="14680" max="14680" width="9.7109375" style="0" bestFit="1" customWidth="1"/>
    <col min="14681" max="14682" width="16.57421875" style="0" bestFit="1" customWidth="1"/>
    <col min="14683" max="14706" width="16.421875" style="0" customWidth="1"/>
    <col min="14707" max="14707" width="24.140625" style="0" customWidth="1"/>
    <col min="14708" max="14731" width="16.421875" style="0" customWidth="1"/>
    <col min="14732" max="14732" width="18.421875" style="0" customWidth="1"/>
    <col min="14733" max="14733" width="17.140625" style="0" bestFit="1" customWidth="1"/>
    <col min="14734" max="14734" width="18.140625" style="0" bestFit="1" customWidth="1"/>
    <col min="14735" max="14735" width="14.28125" style="0" bestFit="1" customWidth="1"/>
    <col min="14736" max="14736" width="10.57421875" style="0" bestFit="1" customWidth="1"/>
    <col min="14737" max="14737" width="18.7109375" style="0" bestFit="1" customWidth="1"/>
    <col min="14738" max="14738" width="18.421875" style="0" bestFit="1" customWidth="1"/>
    <col min="14739" max="14739" width="20.421875" style="0" bestFit="1" customWidth="1"/>
    <col min="14740" max="14740" width="5.00390625" style="0" customWidth="1"/>
    <col min="14741" max="14741" width="25.7109375" style="0" customWidth="1"/>
    <col min="14742" max="14742" width="21.57421875" style="0" customWidth="1"/>
    <col min="14743" max="14745" width="16.421875" style="0" customWidth="1"/>
    <col min="14746" max="14746" width="6.8515625" style="0" customWidth="1"/>
    <col min="14747" max="14747" width="22.140625" style="0" customWidth="1"/>
    <col min="14748" max="14752" width="16.421875" style="0" customWidth="1"/>
    <col min="14753" max="14753" width="7.7109375" style="0" customWidth="1"/>
    <col min="14754" max="14754" width="24.421875" style="0" customWidth="1"/>
    <col min="14755" max="14755" width="23.28125" style="0" customWidth="1"/>
    <col min="14756" max="14756" width="24.421875" style="0" customWidth="1"/>
    <col min="14757" max="14757" width="21.57421875" style="0" customWidth="1"/>
    <col min="14758" max="14758" width="38.00390625" style="0" bestFit="1" customWidth="1"/>
    <col min="14759" max="14759" width="38.00390625" style="0" customWidth="1"/>
    <col min="14760" max="14760" width="20.57421875" style="0" customWidth="1"/>
    <col min="14761" max="14761" width="15.421875" style="0" customWidth="1"/>
    <col min="14762" max="14762" width="29.00390625" style="0" customWidth="1"/>
    <col min="14763" max="14763" width="9.140625" style="0" customWidth="1"/>
    <col min="14764" max="14764" width="10.28125" style="0" customWidth="1"/>
    <col min="14765" max="14765" width="10.8515625" style="0" customWidth="1"/>
    <col min="14766" max="14766" width="10.7109375" style="0" customWidth="1"/>
    <col min="14767" max="14767" width="9.7109375" style="0" customWidth="1"/>
    <col min="14768" max="14768" width="11.00390625" style="0" bestFit="1" customWidth="1"/>
    <col min="14769" max="14769" width="14.421875" style="0" customWidth="1"/>
    <col min="14770" max="14770" width="10.8515625" style="0" customWidth="1"/>
    <col min="14771" max="14771" width="12.7109375" style="0" customWidth="1"/>
    <col min="14772" max="14772" width="9.57421875" style="0" customWidth="1"/>
    <col min="14777" max="14777" width="23.00390625" style="0" bestFit="1" customWidth="1"/>
    <col min="14778" max="14778" width="25.140625" style="0" bestFit="1" customWidth="1"/>
    <col min="14779" max="14779" width="25.140625" style="0" customWidth="1"/>
    <col min="14780" max="14780" width="27.421875" style="0" customWidth="1"/>
    <col min="14781" max="14781" width="21.57421875" style="0" customWidth="1"/>
    <col min="14782" max="14782" width="31.57421875" style="0" bestFit="1" customWidth="1"/>
    <col min="14783" max="14783" width="31.57421875" style="0" customWidth="1"/>
    <col min="14784" max="14784" width="30.421875" style="0" customWidth="1"/>
    <col min="14825" max="14825" width="18.421875" style="0" customWidth="1"/>
    <col min="14826" max="14826" width="27.140625" style="0" customWidth="1"/>
    <col min="14827" max="14827" width="23.7109375" style="0" customWidth="1"/>
    <col min="14828" max="14828" width="17.00390625" style="0" customWidth="1"/>
    <col min="14829" max="14829" width="16.7109375" style="0" bestFit="1" customWidth="1"/>
    <col min="14830" max="14830" width="15.57421875" style="0" customWidth="1"/>
    <col min="14831" max="14831" width="13.8515625" style="0" customWidth="1"/>
    <col min="14832" max="14833" width="16.421875" style="0" bestFit="1" customWidth="1"/>
    <col min="14834" max="14834" width="12.28125" style="0" customWidth="1"/>
    <col min="14835" max="14835" width="15.00390625" style="0" bestFit="1" customWidth="1"/>
    <col min="14836" max="14836" width="16.28125" style="0" bestFit="1" customWidth="1"/>
    <col min="14837" max="14837" width="11.421875" style="0" bestFit="1" customWidth="1"/>
    <col min="14838" max="14838" width="8.28125" style="0" bestFit="1" customWidth="1"/>
    <col min="14839" max="14840" width="16.421875" style="0" bestFit="1" customWidth="1"/>
    <col min="14841" max="14841" width="18.421875" style="0" bestFit="1" customWidth="1"/>
    <col min="14842" max="14842" width="15.00390625" style="0" bestFit="1" customWidth="1"/>
    <col min="14843" max="14843" width="16.28125" style="0" bestFit="1" customWidth="1"/>
    <col min="14844" max="14844" width="16.140625" style="0" bestFit="1" customWidth="1"/>
    <col min="14845" max="14845" width="9.28125" style="0" bestFit="1" customWidth="1"/>
    <col min="14846" max="14847" width="16.57421875" style="0" bestFit="1" customWidth="1"/>
    <col min="14848" max="14848" width="18.57421875" style="0" bestFit="1" customWidth="1"/>
    <col min="14849" max="14849" width="15.00390625" style="0" bestFit="1" customWidth="1"/>
    <col min="14850" max="14850" width="16.28125" style="0" bestFit="1" customWidth="1"/>
    <col min="14851" max="14851" width="16.00390625" style="0" bestFit="1" customWidth="1"/>
    <col min="14852" max="14852" width="8.28125" style="0" bestFit="1" customWidth="1"/>
    <col min="14853" max="14854" width="16.421875" style="0" bestFit="1" customWidth="1"/>
    <col min="14855" max="14855" width="18.421875" style="0" bestFit="1" customWidth="1"/>
    <col min="14856" max="14856" width="15.00390625" style="0" bestFit="1" customWidth="1"/>
    <col min="14857" max="14857" width="16.28125" style="0" bestFit="1" customWidth="1"/>
    <col min="14858" max="14858" width="16.00390625" style="0" bestFit="1" customWidth="1"/>
    <col min="14859" max="14859" width="8.28125" style="0" bestFit="1" customWidth="1"/>
    <col min="14860" max="14861" width="16.421875" style="0" bestFit="1" customWidth="1"/>
    <col min="14862" max="14862" width="18.421875" style="0" bestFit="1" customWidth="1"/>
    <col min="14863" max="14863" width="15.00390625" style="0" bestFit="1" customWidth="1"/>
    <col min="14864" max="14864" width="17.8515625" style="0" bestFit="1" customWidth="1"/>
    <col min="14865" max="14865" width="16.00390625" style="0" bestFit="1" customWidth="1"/>
    <col min="14866" max="14866" width="8.28125" style="0" bestFit="1" customWidth="1"/>
    <col min="14867" max="14868" width="16.421875" style="0" bestFit="1" customWidth="1"/>
    <col min="14869" max="14869" width="18.421875" style="0" bestFit="1" customWidth="1"/>
    <col min="14870" max="14870" width="15.00390625" style="0" bestFit="1" customWidth="1"/>
    <col min="14871" max="14871" width="16.28125" style="0" bestFit="1" customWidth="1"/>
    <col min="14872" max="14872" width="16.00390625" style="0" bestFit="1" customWidth="1"/>
    <col min="14873" max="14873" width="8.28125" style="0" bestFit="1" customWidth="1"/>
    <col min="14874" max="14875" width="16.421875" style="0" bestFit="1" customWidth="1"/>
    <col min="14876" max="14876" width="18.421875" style="0" bestFit="1" customWidth="1"/>
    <col min="14877" max="14877" width="15.00390625" style="0" bestFit="1" customWidth="1"/>
    <col min="14878" max="14878" width="16.28125" style="0" bestFit="1" customWidth="1"/>
    <col min="14879" max="14879" width="16.00390625" style="0" bestFit="1" customWidth="1"/>
    <col min="14880" max="14880" width="8.28125" style="0" bestFit="1" customWidth="1"/>
    <col min="14881" max="14882" width="16.421875" style="0" bestFit="1" customWidth="1"/>
    <col min="14883" max="14883" width="18.421875" style="0" bestFit="1" customWidth="1"/>
    <col min="14884" max="14884" width="15.00390625" style="0" bestFit="1" customWidth="1"/>
    <col min="14885" max="14885" width="16.28125" style="0" bestFit="1" customWidth="1"/>
    <col min="14886" max="14886" width="16.00390625" style="0" bestFit="1" customWidth="1"/>
    <col min="14887" max="14887" width="8.28125" style="0" bestFit="1" customWidth="1"/>
    <col min="14888" max="14889" width="16.421875" style="0" bestFit="1" customWidth="1"/>
    <col min="14890" max="14890" width="18.421875" style="0" bestFit="1" customWidth="1"/>
    <col min="14891" max="14891" width="15.00390625" style="0" bestFit="1" customWidth="1"/>
    <col min="14892" max="14892" width="16.28125" style="0" bestFit="1" customWidth="1"/>
    <col min="14893" max="14893" width="16.140625" style="0" bestFit="1" customWidth="1"/>
    <col min="14894" max="14894" width="9.28125" style="0" bestFit="1" customWidth="1"/>
    <col min="14895" max="14896" width="16.57421875" style="0" bestFit="1" customWidth="1"/>
    <col min="14897" max="14897" width="18.57421875" style="0" bestFit="1" customWidth="1"/>
    <col min="14898" max="14898" width="15.00390625" style="0" bestFit="1" customWidth="1"/>
    <col min="14899" max="14899" width="16.28125" style="0" bestFit="1" customWidth="1"/>
    <col min="14900" max="14900" width="16.140625" style="0" bestFit="1" customWidth="1"/>
    <col min="14901" max="14901" width="9.28125" style="0" bestFit="1" customWidth="1"/>
    <col min="14902" max="14903" width="16.57421875" style="0" bestFit="1" customWidth="1"/>
    <col min="14904" max="14904" width="21.421875" style="0" customWidth="1"/>
    <col min="14905" max="14905" width="3.28125" style="0" customWidth="1"/>
    <col min="14906" max="14906" width="25.421875" style="0" customWidth="1"/>
    <col min="14907" max="14907" width="17.140625" style="0" customWidth="1"/>
    <col min="14908" max="14910" width="15.421875" style="0" customWidth="1"/>
    <col min="14911" max="14911" width="6.00390625" style="0" customWidth="1"/>
    <col min="14912" max="14912" width="15.00390625" style="0" bestFit="1" customWidth="1"/>
    <col min="14913" max="14913" width="16.28125" style="0" bestFit="1" customWidth="1"/>
    <col min="14914" max="14914" width="12.421875" style="0" bestFit="1" customWidth="1"/>
    <col min="14915" max="14915" width="8.28125" style="0" bestFit="1" customWidth="1"/>
    <col min="14916" max="14917" width="16.421875" style="0" bestFit="1" customWidth="1"/>
    <col min="14918" max="14918" width="18.421875" style="0" bestFit="1" customWidth="1"/>
    <col min="14919" max="14919" width="15.00390625" style="0" bestFit="1" customWidth="1"/>
    <col min="14920" max="14920" width="16.28125" style="0" bestFit="1" customWidth="1"/>
    <col min="14921" max="14921" width="12.421875" style="0" bestFit="1" customWidth="1"/>
    <col min="14922" max="14922" width="8.28125" style="0" bestFit="1" customWidth="1"/>
    <col min="14923" max="14924" width="16.421875" style="0" bestFit="1" customWidth="1"/>
    <col min="14925" max="14925" width="18.421875" style="0" bestFit="1" customWidth="1"/>
    <col min="14926" max="14926" width="15.00390625" style="0" bestFit="1" customWidth="1"/>
    <col min="14927" max="14927" width="16.28125" style="0" bestFit="1" customWidth="1"/>
    <col min="14928" max="14928" width="12.57421875" style="0" bestFit="1" customWidth="1"/>
    <col min="14929" max="14929" width="9.7109375" style="0" bestFit="1" customWidth="1"/>
    <col min="14930" max="14930" width="18.421875" style="0" bestFit="1" customWidth="1"/>
    <col min="14931" max="14931" width="16.57421875" style="0" bestFit="1" customWidth="1"/>
    <col min="14932" max="14932" width="18.57421875" style="0" bestFit="1" customWidth="1"/>
    <col min="14933" max="14933" width="15.00390625" style="0" bestFit="1" customWidth="1"/>
    <col min="14934" max="14934" width="16.28125" style="0" bestFit="1" customWidth="1"/>
    <col min="14935" max="14935" width="12.57421875" style="0" bestFit="1" customWidth="1"/>
    <col min="14936" max="14936" width="9.7109375" style="0" bestFit="1" customWidth="1"/>
    <col min="14937" max="14938" width="16.57421875" style="0" bestFit="1" customWidth="1"/>
    <col min="14939" max="14962" width="16.421875" style="0" customWidth="1"/>
    <col min="14963" max="14963" width="24.140625" style="0" customWidth="1"/>
    <col min="14964" max="14987" width="16.421875" style="0" customWidth="1"/>
    <col min="14988" max="14988" width="18.421875" style="0" customWidth="1"/>
    <col min="14989" max="14989" width="17.140625" style="0" bestFit="1" customWidth="1"/>
    <col min="14990" max="14990" width="18.140625" style="0" bestFit="1" customWidth="1"/>
    <col min="14991" max="14991" width="14.28125" style="0" bestFit="1" customWidth="1"/>
    <col min="14992" max="14992" width="10.57421875" style="0" bestFit="1" customWidth="1"/>
    <col min="14993" max="14993" width="18.7109375" style="0" bestFit="1" customWidth="1"/>
    <col min="14994" max="14994" width="18.421875" style="0" bestFit="1" customWidth="1"/>
    <col min="14995" max="14995" width="20.421875" style="0" bestFit="1" customWidth="1"/>
    <col min="14996" max="14996" width="5.00390625" style="0" customWidth="1"/>
    <col min="14997" max="14997" width="25.7109375" style="0" customWidth="1"/>
    <col min="14998" max="14998" width="21.57421875" style="0" customWidth="1"/>
    <col min="14999" max="15001" width="16.421875" style="0" customWidth="1"/>
    <col min="15002" max="15002" width="6.8515625" style="0" customWidth="1"/>
    <col min="15003" max="15003" width="22.140625" style="0" customWidth="1"/>
    <col min="15004" max="15008" width="16.421875" style="0" customWidth="1"/>
    <col min="15009" max="15009" width="7.7109375" style="0" customWidth="1"/>
    <col min="15010" max="15010" width="24.421875" style="0" customWidth="1"/>
    <col min="15011" max="15011" width="23.28125" style="0" customWidth="1"/>
    <col min="15012" max="15012" width="24.421875" style="0" customWidth="1"/>
    <col min="15013" max="15013" width="21.57421875" style="0" customWidth="1"/>
    <col min="15014" max="15014" width="38.00390625" style="0" bestFit="1" customWidth="1"/>
    <col min="15015" max="15015" width="38.00390625" style="0" customWidth="1"/>
    <col min="15016" max="15016" width="20.57421875" style="0" customWidth="1"/>
    <col min="15017" max="15017" width="15.421875" style="0" customWidth="1"/>
    <col min="15018" max="15018" width="29.00390625" style="0" customWidth="1"/>
    <col min="15019" max="15019" width="9.140625" style="0" customWidth="1"/>
    <col min="15020" max="15020" width="10.28125" style="0" customWidth="1"/>
    <col min="15021" max="15021" width="10.8515625" style="0" customWidth="1"/>
    <col min="15022" max="15022" width="10.7109375" style="0" customWidth="1"/>
    <col min="15023" max="15023" width="9.7109375" style="0" customWidth="1"/>
    <col min="15024" max="15024" width="11.00390625" style="0" bestFit="1" customWidth="1"/>
    <col min="15025" max="15025" width="14.421875" style="0" customWidth="1"/>
    <col min="15026" max="15026" width="10.8515625" style="0" customWidth="1"/>
    <col min="15027" max="15027" width="12.7109375" style="0" customWidth="1"/>
    <col min="15028" max="15028" width="9.57421875" style="0" customWidth="1"/>
    <col min="15033" max="15033" width="23.00390625" style="0" bestFit="1" customWidth="1"/>
    <col min="15034" max="15034" width="25.140625" style="0" bestFit="1" customWidth="1"/>
    <col min="15035" max="15035" width="25.140625" style="0" customWidth="1"/>
    <col min="15036" max="15036" width="27.421875" style="0" customWidth="1"/>
    <col min="15037" max="15037" width="21.57421875" style="0" customWidth="1"/>
    <col min="15038" max="15038" width="31.57421875" style="0" bestFit="1" customWidth="1"/>
    <col min="15039" max="15039" width="31.57421875" style="0" customWidth="1"/>
    <col min="15040" max="15040" width="30.421875" style="0" customWidth="1"/>
    <col min="15081" max="15081" width="18.421875" style="0" customWidth="1"/>
    <col min="15082" max="15082" width="27.140625" style="0" customWidth="1"/>
    <col min="15083" max="15083" width="23.7109375" style="0" customWidth="1"/>
    <col min="15084" max="15084" width="17.00390625" style="0" customWidth="1"/>
    <col min="15085" max="15085" width="16.7109375" style="0" bestFit="1" customWidth="1"/>
    <col min="15086" max="15086" width="15.57421875" style="0" customWidth="1"/>
    <col min="15087" max="15087" width="13.8515625" style="0" customWidth="1"/>
    <col min="15088" max="15089" width="16.421875" style="0" bestFit="1" customWidth="1"/>
    <col min="15090" max="15090" width="12.28125" style="0" customWidth="1"/>
    <col min="15091" max="15091" width="15.00390625" style="0" bestFit="1" customWidth="1"/>
    <col min="15092" max="15092" width="16.28125" style="0" bestFit="1" customWidth="1"/>
    <col min="15093" max="15093" width="11.421875" style="0" bestFit="1" customWidth="1"/>
    <col min="15094" max="15094" width="8.28125" style="0" bestFit="1" customWidth="1"/>
    <col min="15095" max="15096" width="16.421875" style="0" bestFit="1" customWidth="1"/>
    <col min="15097" max="15097" width="18.421875" style="0" bestFit="1" customWidth="1"/>
    <col min="15098" max="15098" width="15.00390625" style="0" bestFit="1" customWidth="1"/>
    <col min="15099" max="15099" width="16.28125" style="0" bestFit="1" customWidth="1"/>
    <col min="15100" max="15100" width="16.140625" style="0" bestFit="1" customWidth="1"/>
    <col min="15101" max="15101" width="9.28125" style="0" bestFit="1" customWidth="1"/>
    <col min="15102" max="15103" width="16.57421875" style="0" bestFit="1" customWidth="1"/>
    <col min="15104" max="15104" width="18.57421875" style="0" bestFit="1" customWidth="1"/>
    <col min="15105" max="15105" width="15.00390625" style="0" bestFit="1" customWidth="1"/>
    <col min="15106" max="15106" width="16.28125" style="0" bestFit="1" customWidth="1"/>
    <col min="15107" max="15107" width="16.00390625" style="0" bestFit="1" customWidth="1"/>
    <col min="15108" max="15108" width="8.28125" style="0" bestFit="1" customWidth="1"/>
    <col min="15109" max="15110" width="16.421875" style="0" bestFit="1" customWidth="1"/>
    <col min="15111" max="15111" width="18.421875" style="0" bestFit="1" customWidth="1"/>
    <col min="15112" max="15112" width="15.00390625" style="0" bestFit="1" customWidth="1"/>
    <col min="15113" max="15113" width="16.28125" style="0" bestFit="1" customWidth="1"/>
    <col min="15114" max="15114" width="16.00390625" style="0" bestFit="1" customWidth="1"/>
    <col min="15115" max="15115" width="8.28125" style="0" bestFit="1" customWidth="1"/>
    <col min="15116" max="15117" width="16.421875" style="0" bestFit="1" customWidth="1"/>
    <col min="15118" max="15118" width="18.421875" style="0" bestFit="1" customWidth="1"/>
    <col min="15119" max="15119" width="15.00390625" style="0" bestFit="1" customWidth="1"/>
    <col min="15120" max="15120" width="17.8515625" style="0" bestFit="1" customWidth="1"/>
    <col min="15121" max="15121" width="16.00390625" style="0" bestFit="1" customWidth="1"/>
    <col min="15122" max="15122" width="8.28125" style="0" bestFit="1" customWidth="1"/>
    <col min="15123" max="15124" width="16.421875" style="0" bestFit="1" customWidth="1"/>
    <col min="15125" max="15125" width="18.421875" style="0" bestFit="1" customWidth="1"/>
    <col min="15126" max="15126" width="15.00390625" style="0" bestFit="1" customWidth="1"/>
    <col min="15127" max="15127" width="16.28125" style="0" bestFit="1" customWidth="1"/>
    <col min="15128" max="15128" width="16.00390625" style="0" bestFit="1" customWidth="1"/>
    <col min="15129" max="15129" width="8.28125" style="0" bestFit="1" customWidth="1"/>
    <col min="15130" max="15131" width="16.421875" style="0" bestFit="1" customWidth="1"/>
    <col min="15132" max="15132" width="18.421875" style="0" bestFit="1" customWidth="1"/>
    <col min="15133" max="15133" width="15.00390625" style="0" bestFit="1" customWidth="1"/>
    <col min="15134" max="15134" width="16.28125" style="0" bestFit="1" customWidth="1"/>
    <col min="15135" max="15135" width="16.00390625" style="0" bestFit="1" customWidth="1"/>
    <col min="15136" max="15136" width="8.28125" style="0" bestFit="1" customWidth="1"/>
    <col min="15137" max="15138" width="16.421875" style="0" bestFit="1" customWidth="1"/>
    <col min="15139" max="15139" width="18.421875" style="0" bestFit="1" customWidth="1"/>
    <col min="15140" max="15140" width="15.00390625" style="0" bestFit="1" customWidth="1"/>
    <col min="15141" max="15141" width="16.28125" style="0" bestFit="1" customWidth="1"/>
    <col min="15142" max="15142" width="16.00390625" style="0" bestFit="1" customWidth="1"/>
    <col min="15143" max="15143" width="8.28125" style="0" bestFit="1" customWidth="1"/>
    <col min="15144" max="15145" width="16.421875" style="0" bestFit="1" customWidth="1"/>
    <col min="15146" max="15146" width="18.421875" style="0" bestFit="1" customWidth="1"/>
    <col min="15147" max="15147" width="15.00390625" style="0" bestFit="1" customWidth="1"/>
    <col min="15148" max="15148" width="16.28125" style="0" bestFit="1" customWidth="1"/>
    <col min="15149" max="15149" width="16.140625" style="0" bestFit="1" customWidth="1"/>
    <col min="15150" max="15150" width="9.28125" style="0" bestFit="1" customWidth="1"/>
    <col min="15151" max="15152" width="16.57421875" style="0" bestFit="1" customWidth="1"/>
    <col min="15153" max="15153" width="18.57421875" style="0" bestFit="1" customWidth="1"/>
    <col min="15154" max="15154" width="15.00390625" style="0" bestFit="1" customWidth="1"/>
    <col min="15155" max="15155" width="16.28125" style="0" bestFit="1" customWidth="1"/>
    <col min="15156" max="15156" width="16.140625" style="0" bestFit="1" customWidth="1"/>
    <col min="15157" max="15157" width="9.28125" style="0" bestFit="1" customWidth="1"/>
    <col min="15158" max="15159" width="16.57421875" style="0" bestFit="1" customWidth="1"/>
    <col min="15160" max="15160" width="21.421875" style="0" customWidth="1"/>
    <col min="15161" max="15161" width="3.28125" style="0" customWidth="1"/>
    <col min="15162" max="15162" width="25.421875" style="0" customWidth="1"/>
    <col min="15163" max="15163" width="17.140625" style="0" customWidth="1"/>
    <col min="15164" max="15166" width="15.421875" style="0" customWidth="1"/>
    <col min="15167" max="15167" width="6.00390625" style="0" customWidth="1"/>
    <col min="15168" max="15168" width="15.00390625" style="0" bestFit="1" customWidth="1"/>
    <col min="15169" max="15169" width="16.28125" style="0" bestFit="1" customWidth="1"/>
    <col min="15170" max="15170" width="12.421875" style="0" bestFit="1" customWidth="1"/>
    <col min="15171" max="15171" width="8.28125" style="0" bestFit="1" customWidth="1"/>
    <col min="15172" max="15173" width="16.421875" style="0" bestFit="1" customWidth="1"/>
    <col min="15174" max="15174" width="18.421875" style="0" bestFit="1" customWidth="1"/>
    <col min="15175" max="15175" width="15.00390625" style="0" bestFit="1" customWidth="1"/>
    <col min="15176" max="15176" width="16.28125" style="0" bestFit="1" customWidth="1"/>
    <col min="15177" max="15177" width="12.421875" style="0" bestFit="1" customWidth="1"/>
    <col min="15178" max="15178" width="8.28125" style="0" bestFit="1" customWidth="1"/>
    <col min="15179" max="15180" width="16.421875" style="0" bestFit="1" customWidth="1"/>
    <col min="15181" max="15181" width="18.421875" style="0" bestFit="1" customWidth="1"/>
    <col min="15182" max="15182" width="15.00390625" style="0" bestFit="1" customWidth="1"/>
    <col min="15183" max="15183" width="16.28125" style="0" bestFit="1" customWidth="1"/>
    <col min="15184" max="15184" width="12.57421875" style="0" bestFit="1" customWidth="1"/>
    <col min="15185" max="15185" width="9.7109375" style="0" bestFit="1" customWidth="1"/>
    <col min="15186" max="15186" width="18.421875" style="0" bestFit="1" customWidth="1"/>
    <col min="15187" max="15187" width="16.57421875" style="0" bestFit="1" customWidth="1"/>
    <col min="15188" max="15188" width="18.57421875" style="0" bestFit="1" customWidth="1"/>
    <col min="15189" max="15189" width="15.00390625" style="0" bestFit="1" customWidth="1"/>
    <col min="15190" max="15190" width="16.28125" style="0" bestFit="1" customWidth="1"/>
    <col min="15191" max="15191" width="12.57421875" style="0" bestFit="1" customWidth="1"/>
    <col min="15192" max="15192" width="9.7109375" style="0" bestFit="1" customWidth="1"/>
    <col min="15193" max="15194" width="16.57421875" style="0" bestFit="1" customWidth="1"/>
    <col min="15195" max="15218" width="16.421875" style="0" customWidth="1"/>
    <col min="15219" max="15219" width="24.140625" style="0" customWidth="1"/>
    <col min="15220" max="15243" width="16.421875" style="0" customWidth="1"/>
    <col min="15244" max="15244" width="18.421875" style="0" customWidth="1"/>
    <col min="15245" max="15245" width="17.140625" style="0" bestFit="1" customWidth="1"/>
    <col min="15246" max="15246" width="18.140625" style="0" bestFit="1" customWidth="1"/>
    <col min="15247" max="15247" width="14.28125" style="0" bestFit="1" customWidth="1"/>
    <col min="15248" max="15248" width="10.57421875" style="0" bestFit="1" customWidth="1"/>
    <col min="15249" max="15249" width="18.7109375" style="0" bestFit="1" customWidth="1"/>
    <col min="15250" max="15250" width="18.421875" style="0" bestFit="1" customWidth="1"/>
    <col min="15251" max="15251" width="20.421875" style="0" bestFit="1" customWidth="1"/>
    <col min="15252" max="15252" width="5.00390625" style="0" customWidth="1"/>
    <col min="15253" max="15253" width="25.7109375" style="0" customWidth="1"/>
    <col min="15254" max="15254" width="21.57421875" style="0" customWidth="1"/>
    <col min="15255" max="15257" width="16.421875" style="0" customWidth="1"/>
    <col min="15258" max="15258" width="6.8515625" style="0" customWidth="1"/>
    <col min="15259" max="15259" width="22.140625" style="0" customWidth="1"/>
    <col min="15260" max="15264" width="16.421875" style="0" customWidth="1"/>
    <col min="15265" max="15265" width="7.7109375" style="0" customWidth="1"/>
    <col min="15266" max="15266" width="24.421875" style="0" customWidth="1"/>
    <col min="15267" max="15267" width="23.28125" style="0" customWidth="1"/>
    <col min="15268" max="15268" width="24.421875" style="0" customWidth="1"/>
    <col min="15269" max="15269" width="21.57421875" style="0" customWidth="1"/>
    <col min="15270" max="15270" width="38.00390625" style="0" bestFit="1" customWidth="1"/>
    <col min="15271" max="15271" width="38.00390625" style="0" customWidth="1"/>
    <col min="15272" max="15272" width="20.57421875" style="0" customWidth="1"/>
    <col min="15273" max="15273" width="15.421875" style="0" customWidth="1"/>
    <col min="15274" max="15274" width="29.00390625" style="0" customWidth="1"/>
    <col min="15275" max="15275" width="9.140625" style="0" customWidth="1"/>
    <col min="15276" max="15276" width="10.28125" style="0" customWidth="1"/>
    <col min="15277" max="15277" width="10.8515625" style="0" customWidth="1"/>
    <col min="15278" max="15278" width="10.7109375" style="0" customWidth="1"/>
    <col min="15279" max="15279" width="9.7109375" style="0" customWidth="1"/>
    <col min="15280" max="15280" width="11.00390625" style="0" bestFit="1" customWidth="1"/>
    <col min="15281" max="15281" width="14.421875" style="0" customWidth="1"/>
    <col min="15282" max="15282" width="10.8515625" style="0" customWidth="1"/>
    <col min="15283" max="15283" width="12.7109375" style="0" customWidth="1"/>
    <col min="15284" max="15284" width="9.57421875" style="0" customWidth="1"/>
    <col min="15289" max="15289" width="23.00390625" style="0" bestFit="1" customWidth="1"/>
    <col min="15290" max="15290" width="25.140625" style="0" bestFit="1" customWidth="1"/>
    <col min="15291" max="15291" width="25.140625" style="0" customWidth="1"/>
    <col min="15292" max="15292" width="27.421875" style="0" customWidth="1"/>
    <col min="15293" max="15293" width="21.57421875" style="0" customWidth="1"/>
    <col min="15294" max="15294" width="31.57421875" style="0" bestFit="1" customWidth="1"/>
    <col min="15295" max="15295" width="31.57421875" style="0" customWidth="1"/>
    <col min="15296" max="15296" width="30.421875" style="0" customWidth="1"/>
    <col min="15337" max="15337" width="18.421875" style="0" customWidth="1"/>
    <col min="15338" max="15338" width="27.140625" style="0" customWidth="1"/>
    <col min="15339" max="15339" width="23.7109375" style="0" customWidth="1"/>
    <col min="15340" max="15340" width="17.00390625" style="0" customWidth="1"/>
    <col min="15341" max="15341" width="16.7109375" style="0" bestFit="1" customWidth="1"/>
    <col min="15342" max="15342" width="15.57421875" style="0" customWidth="1"/>
    <col min="15343" max="15343" width="13.8515625" style="0" customWidth="1"/>
    <col min="15344" max="15345" width="16.421875" style="0" bestFit="1" customWidth="1"/>
    <col min="15346" max="15346" width="12.28125" style="0" customWidth="1"/>
    <col min="15347" max="15347" width="15.00390625" style="0" bestFit="1" customWidth="1"/>
    <col min="15348" max="15348" width="16.28125" style="0" bestFit="1" customWidth="1"/>
    <col min="15349" max="15349" width="11.421875" style="0" bestFit="1" customWidth="1"/>
    <col min="15350" max="15350" width="8.28125" style="0" bestFit="1" customWidth="1"/>
    <col min="15351" max="15352" width="16.421875" style="0" bestFit="1" customWidth="1"/>
    <col min="15353" max="15353" width="18.421875" style="0" bestFit="1" customWidth="1"/>
    <col min="15354" max="15354" width="15.00390625" style="0" bestFit="1" customWidth="1"/>
    <col min="15355" max="15355" width="16.28125" style="0" bestFit="1" customWidth="1"/>
    <col min="15356" max="15356" width="16.140625" style="0" bestFit="1" customWidth="1"/>
    <col min="15357" max="15357" width="9.28125" style="0" bestFit="1" customWidth="1"/>
    <col min="15358" max="15359" width="16.57421875" style="0" bestFit="1" customWidth="1"/>
    <col min="15360" max="15360" width="18.57421875" style="0" bestFit="1" customWidth="1"/>
    <col min="15361" max="15361" width="15.00390625" style="0" bestFit="1" customWidth="1"/>
    <col min="15362" max="15362" width="16.28125" style="0" bestFit="1" customWidth="1"/>
    <col min="15363" max="15363" width="16.00390625" style="0" bestFit="1" customWidth="1"/>
    <col min="15364" max="15364" width="8.28125" style="0" bestFit="1" customWidth="1"/>
    <col min="15365" max="15366" width="16.421875" style="0" bestFit="1" customWidth="1"/>
    <col min="15367" max="15367" width="18.421875" style="0" bestFit="1" customWidth="1"/>
    <col min="15368" max="15368" width="15.00390625" style="0" bestFit="1" customWidth="1"/>
    <col min="15369" max="15369" width="16.28125" style="0" bestFit="1" customWidth="1"/>
    <col min="15370" max="15370" width="16.00390625" style="0" bestFit="1" customWidth="1"/>
    <col min="15371" max="15371" width="8.28125" style="0" bestFit="1" customWidth="1"/>
    <col min="15372" max="15373" width="16.421875" style="0" bestFit="1" customWidth="1"/>
    <col min="15374" max="15374" width="18.421875" style="0" bestFit="1" customWidth="1"/>
    <col min="15375" max="15375" width="15.00390625" style="0" bestFit="1" customWidth="1"/>
    <col min="15376" max="15376" width="17.8515625" style="0" bestFit="1" customWidth="1"/>
    <col min="15377" max="15377" width="16.00390625" style="0" bestFit="1" customWidth="1"/>
    <col min="15378" max="15378" width="8.28125" style="0" bestFit="1" customWidth="1"/>
    <col min="15379" max="15380" width="16.421875" style="0" bestFit="1" customWidth="1"/>
    <col min="15381" max="15381" width="18.421875" style="0" bestFit="1" customWidth="1"/>
    <col min="15382" max="15382" width="15.00390625" style="0" bestFit="1" customWidth="1"/>
    <col min="15383" max="15383" width="16.28125" style="0" bestFit="1" customWidth="1"/>
    <col min="15384" max="15384" width="16.00390625" style="0" bestFit="1" customWidth="1"/>
    <col min="15385" max="15385" width="8.28125" style="0" bestFit="1" customWidth="1"/>
    <col min="15386" max="15387" width="16.421875" style="0" bestFit="1" customWidth="1"/>
    <col min="15388" max="15388" width="18.421875" style="0" bestFit="1" customWidth="1"/>
    <col min="15389" max="15389" width="15.00390625" style="0" bestFit="1" customWidth="1"/>
    <col min="15390" max="15390" width="16.28125" style="0" bestFit="1" customWidth="1"/>
    <col min="15391" max="15391" width="16.00390625" style="0" bestFit="1" customWidth="1"/>
    <col min="15392" max="15392" width="8.28125" style="0" bestFit="1" customWidth="1"/>
    <col min="15393" max="15394" width="16.421875" style="0" bestFit="1" customWidth="1"/>
    <col min="15395" max="15395" width="18.421875" style="0" bestFit="1" customWidth="1"/>
    <col min="15396" max="15396" width="15.00390625" style="0" bestFit="1" customWidth="1"/>
    <col min="15397" max="15397" width="16.28125" style="0" bestFit="1" customWidth="1"/>
    <col min="15398" max="15398" width="16.00390625" style="0" bestFit="1" customWidth="1"/>
    <col min="15399" max="15399" width="8.28125" style="0" bestFit="1" customWidth="1"/>
    <col min="15400" max="15401" width="16.421875" style="0" bestFit="1" customWidth="1"/>
    <col min="15402" max="15402" width="18.421875" style="0" bestFit="1" customWidth="1"/>
    <col min="15403" max="15403" width="15.00390625" style="0" bestFit="1" customWidth="1"/>
    <col min="15404" max="15404" width="16.28125" style="0" bestFit="1" customWidth="1"/>
    <col min="15405" max="15405" width="16.140625" style="0" bestFit="1" customWidth="1"/>
    <col min="15406" max="15406" width="9.28125" style="0" bestFit="1" customWidth="1"/>
    <col min="15407" max="15408" width="16.57421875" style="0" bestFit="1" customWidth="1"/>
    <col min="15409" max="15409" width="18.57421875" style="0" bestFit="1" customWidth="1"/>
    <col min="15410" max="15410" width="15.00390625" style="0" bestFit="1" customWidth="1"/>
    <col min="15411" max="15411" width="16.28125" style="0" bestFit="1" customWidth="1"/>
    <col min="15412" max="15412" width="16.140625" style="0" bestFit="1" customWidth="1"/>
    <col min="15413" max="15413" width="9.28125" style="0" bestFit="1" customWidth="1"/>
    <col min="15414" max="15415" width="16.57421875" style="0" bestFit="1" customWidth="1"/>
    <col min="15416" max="15416" width="21.421875" style="0" customWidth="1"/>
    <col min="15417" max="15417" width="3.28125" style="0" customWidth="1"/>
    <col min="15418" max="15418" width="25.421875" style="0" customWidth="1"/>
    <col min="15419" max="15419" width="17.140625" style="0" customWidth="1"/>
    <col min="15420" max="15422" width="15.421875" style="0" customWidth="1"/>
    <col min="15423" max="15423" width="6.00390625" style="0" customWidth="1"/>
    <col min="15424" max="15424" width="15.00390625" style="0" bestFit="1" customWidth="1"/>
    <col min="15425" max="15425" width="16.28125" style="0" bestFit="1" customWidth="1"/>
    <col min="15426" max="15426" width="12.421875" style="0" bestFit="1" customWidth="1"/>
    <col min="15427" max="15427" width="8.28125" style="0" bestFit="1" customWidth="1"/>
    <col min="15428" max="15429" width="16.421875" style="0" bestFit="1" customWidth="1"/>
    <col min="15430" max="15430" width="18.421875" style="0" bestFit="1" customWidth="1"/>
    <col min="15431" max="15431" width="15.00390625" style="0" bestFit="1" customWidth="1"/>
    <col min="15432" max="15432" width="16.28125" style="0" bestFit="1" customWidth="1"/>
    <col min="15433" max="15433" width="12.421875" style="0" bestFit="1" customWidth="1"/>
    <col min="15434" max="15434" width="8.28125" style="0" bestFit="1" customWidth="1"/>
    <col min="15435" max="15436" width="16.421875" style="0" bestFit="1" customWidth="1"/>
    <col min="15437" max="15437" width="18.421875" style="0" bestFit="1" customWidth="1"/>
    <col min="15438" max="15438" width="15.00390625" style="0" bestFit="1" customWidth="1"/>
    <col min="15439" max="15439" width="16.28125" style="0" bestFit="1" customWidth="1"/>
    <col min="15440" max="15440" width="12.57421875" style="0" bestFit="1" customWidth="1"/>
    <col min="15441" max="15441" width="9.7109375" style="0" bestFit="1" customWidth="1"/>
    <col min="15442" max="15442" width="18.421875" style="0" bestFit="1" customWidth="1"/>
    <col min="15443" max="15443" width="16.57421875" style="0" bestFit="1" customWidth="1"/>
    <col min="15444" max="15444" width="18.57421875" style="0" bestFit="1" customWidth="1"/>
    <col min="15445" max="15445" width="15.00390625" style="0" bestFit="1" customWidth="1"/>
    <col min="15446" max="15446" width="16.28125" style="0" bestFit="1" customWidth="1"/>
    <col min="15447" max="15447" width="12.57421875" style="0" bestFit="1" customWidth="1"/>
    <col min="15448" max="15448" width="9.7109375" style="0" bestFit="1" customWidth="1"/>
    <col min="15449" max="15450" width="16.57421875" style="0" bestFit="1" customWidth="1"/>
    <col min="15451" max="15474" width="16.421875" style="0" customWidth="1"/>
    <col min="15475" max="15475" width="24.140625" style="0" customWidth="1"/>
    <col min="15476" max="15499" width="16.421875" style="0" customWidth="1"/>
    <col min="15500" max="15500" width="18.421875" style="0" customWidth="1"/>
    <col min="15501" max="15501" width="17.140625" style="0" bestFit="1" customWidth="1"/>
    <col min="15502" max="15502" width="18.140625" style="0" bestFit="1" customWidth="1"/>
    <col min="15503" max="15503" width="14.28125" style="0" bestFit="1" customWidth="1"/>
    <col min="15504" max="15504" width="10.57421875" style="0" bestFit="1" customWidth="1"/>
    <col min="15505" max="15505" width="18.7109375" style="0" bestFit="1" customWidth="1"/>
    <col min="15506" max="15506" width="18.421875" style="0" bestFit="1" customWidth="1"/>
    <col min="15507" max="15507" width="20.421875" style="0" bestFit="1" customWidth="1"/>
    <col min="15508" max="15508" width="5.00390625" style="0" customWidth="1"/>
    <col min="15509" max="15509" width="25.7109375" style="0" customWidth="1"/>
    <col min="15510" max="15510" width="21.57421875" style="0" customWidth="1"/>
    <col min="15511" max="15513" width="16.421875" style="0" customWidth="1"/>
    <col min="15514" max="15514" width="6.8515625" style="0" customWidth="1"/>
    <col min="15515" max="15515" width="22.140625" style="0" customWidth="1"/>
    <col min="15516" max="15520" width="16.421875" style="0" customWidth="1"/>
    <col min="15521" max="15521" width="7.7109375" style="0" customWidth="1"/>
    <col min="15522" max="15522" width="24.421875" style="0" customWidth="1"/>
    <col min="15523" max="15523" width="23.28125" style="0" customWidth="1"/>
    <col min="15524" max="15524" width="24.421875" style="0" customWidth="1"/>
    <col min="15525" max="15525" width="21.57421875" style="0" customWidth="1"/>
    <col min="15526" max="15526" width="38.00390625" style="0" bestFit="1" customWidth="1"/>
    <col min="15527" max="15527" width="38.00390625" style="0" customWidth="1"/>
    <col min="15528" max="15528" width="20.57421875" style="0" customWidth="1"/>
    <col min="15529" max="15529" width="15.421875" style="0" customWidth="1"/>
    <col min="15530" max="15530" width="29.00390625" style="0" customWidth="1"/>
    <col min="15531" max="15531" width="9.140625" style="0" customWidth="1"/>
    <col min="15532" max="15532" width="10.28125" style="0" customWidth="1"/>
    <col min="15533" max="15533" width="10.8515625" style="0" customWidth="1"/>
    <col min="15534" max="15534" width="10.7109375" style="0" customWidth="1"/>
    <col min="15535" max="15535" width="9.7109375" style="0" customWidth="1"/>
    <col min="15536" max="15536" width="11.00390625" style="0" bestFit="1" customWidth="1"/>
    <col min="15537" max="15537" width="14.421875" style="0" customWidth="1"/>
    <col min="15538" max="15538" width="10.8515625" style="0" customWidth="1"/>
    <col min="15539" max="15539" width="12.7109375" style="0" customWidth="1"/>
    <col min="15540" max="15540" width="9.57421875" style="0" customWidth="1"/>
    <col min="15545" max="15545" width="23.00390625" style="0" bestFit="1" customWidth="1"/>
    <col min="15546" max="15546" width="25.140625" style="0" bestFit="1" customWidth="1"/>
    <col min="15547" max="15547" width="25.140625" style="0" customWidth="1"/>
    <col min="15548" max="15548" width="27.421875" style="0" customWidth="1"/>
    <col min="15549" max="15549" width="21.57421875" style="0" customWidth="1"/>
    <col min="15550" max="15550" width="31.57421875" style="0" bestFit="1" customWidth="1"/>
    <col min="15551" max="15551" width="31.57421875" style="0" customWidth="1"/>
    <col min="15552" max="15552" width="30.421875" style="0" customWidth="1"/>
    <col min="15593" max="15593" width="18.421875" style="0" customWidth="1"/>
    <col min="15594" max="15594" width="27.140625" style="0" customWidth="1"/>
    <col min="15595" max="15595" width="23.7109375" style="0" customWidth="1"/>
    <col min="15596" max="15596" width="17.00390625" style="0" customWidth="1"/>
    <col min="15597" max="15597" width="16.7109375" style="0" bestFit="1" customWidth="1"/>
    <col min="15598" max="15598" width="15.57421875" style="0" customWidth="1"/>
    <col min="15599" max="15599" width="13.8515625" style="0" customWidth="1"/>
    <col min="15600" max="15601" width="16.421875" style="0" bestFit="1" customWidth="1"/>
    <col min="15602" max="15602" width="12.28125" style="0" customWidth="1"/>
    <col min="15603" max="15603" width="15.00390625" style="0" bestFit="1" customWidth="1"/>
    <col min="15604" max="15604" width="16.28125" style="0" bestFit="1" customWidth="1"/>
    <col min="15605" max="15605" width="11.421875" style="0" bestFit="1" customWidth="1"/>
    <col min="15606" max="15606" width="8.28125" style="0" bestFit="1" customWidth="1"/>
    <col min="15607" max="15608" width="16.421875" style="0" bestFit="1" customWidth="1"/>
    <col min="15609" max="15609" width="18.421875" style="0" bestFit="1" customWidth="1"/>
    <col min="15610" max="15610" width="15.00390625" style="0" bestFit="1" customWidth="1"/>
    <col min="15611" max="15611" width="16.28125" style="0" bestFit="1" customWidth="1"/>
    <col min="15612" max="15612" width="16.140625" style="0" bestFit="1" customWidth="1"/>
    <col min="15613" max="15613" width="9.28125" style="0" bestFit="1" customWidth="1"/>
    <col min="15614" max="15615" width="16.57421875" style="0" bestFit="1" customWidth="1"/>
    <col min="15616" max="15616" width="18.57421875" style="0" bestFit="1" customWidth="1"/>
    <col min="15617" max="15617" width="15.00390625" style="0" bestFit="1" customWidth="1"/>
    <col min="15618" max="15618" width="16.28125" style="0" bestFit="1" customWidth="1"/>
    <col min="15619" max="15619" width="16.00390625" style="0" bestFit="1" customWidth="1"/>
    <col min="15620" max="15620" width="8.28125" style="0" bestFit="1" customWidth="1"/>
    <col min="15621" max="15622" width="16.421875" style="0" bestFit="1" customWidth="1"/>
    <col min="15623" max="15623" width="18.421875" style="0" bestFit="1" customWidth="1"/>
    <col min="15624" max="15624" width="15.00390625" style="0" bestFit="1" customWidth="1"/>
    <col min="15625" max="15625" width="16.28125" style="0" bestFit="1" customWidth="1"/>
    <col min="15626" max="15626" width="16.00390625" style="0" bestFit="1" customWidth="1"/>
    <col min="15627" max="15627" width="8.28125" style="0" bestFit="1" customWidth="1"/>
    <col min="15628" max="15629" width="16.421875" style="0" bestFit="1" customWidth="1"/>
    <col min="15630" max="15630" width="18.421875" style="0" bestFit="1" customWidth="1"/>
    <col min="15631" max="15631" width="15.00390625" style="0" bestFit="1" customWidth="1"/>
    <col min="15632" max="15632" width="17.8515625" style="0" bestFit="1" customWidth="1"/>
    <col min="15633" max="15633" width="16.00390625" style="0" bestFit="1" customWidth="1"/>
    <col min="15634" max="15634" width="8.28125" style="0" bestFit="1" customWidth="1"/>
    <col min="15635" max="15636" width="16.421875" style="0" bestFit="1" customWidth="1"/>
    <col min="15637" max="15637" width="18.421875" style="0" bestFit="1" customWidth="1"/>
    <col min="15638" max="15638" width="15.00390625" style="0" bestFit="1" customWidth="1"/>
    <col min="15639" max="15639" width="16.28125" style="0" bestFit="1" customWidth="1"/>
    <col min="15640" max="15640" width="16.00390625" style="0" bestFit="1" customWidth="1"/>
    <col min="15641" max="15641" width="8.28125" style="0" bestFit="1" customWidth="1"/>
    <col min="15642" max="15643" width="16.421875" style="0" bestFit="1" customWidth="1"/>
    <col min="15644" max="15644" width="18.421875" style="0" bestFit="1" customWidth="1"/>
    <col min="15645" max="15645" width="15.00390625" style="0" bestFit="1" customWidth="1"/>
    <col min="15646" max="15646" width="16.28125" style="0" bestFit="1" customWidth="1"/>
    <col min="15647" max="15647" width="16.00390625" style="0" bestFit="1" customWidth="1"/>
    <col min="15648" max="15648" width="8.28125" style="0" bestFit="1" customWidth="1"/>
    <col min="15649" max="15650" width="16.421875" style="0" bestFit="1" customWidth="1"/>
    <col min="15651" max="15651" width="18.421875" style="0" bestFit="1" customWidth="1"/>
    <col min="15652" max="15652" width="15.00390625" style="0" bestFit="1" customWidth="1"/>
    <col min="15653" max="15653" width="16.28125" style="0" bestFit="1" customWidth="1"/>
    <col min="15654" max="15654" width="16.00390625" style="0" bestFit="1" customWidth="1"/>
    <col min="15655" max="15655" width="8.28125" style="0" bestFit="1" customWidth="1"/>
    <col min="15656" max="15657" width="16.421875" style="0" bestFit="1" customWidth="1"/>
    <col min="15658" max="15658" width="18.421875" style="0" bestFit="1" customWidth="1"/>
    <col min="15659" max="15659" width="15.00390625" style="0" bestFit="1" customWidth="1"/>
    <col min="15660" max="15660" width="16.28125" style="0" bestFit="1" customWidth="1"/>
    <col min="15661" max="15661" width="16.140625" style="0" bestFit="1" customWidth="1"/>
    <col min="15662" max="15662" width="9.28125" style="0" bestFit="1" customWidth="1"/>
    <col min="15663" max="15664" width="16.57421875" style="0" bestFit="1" customWidth="1"/>
    <col min="15665" max="15665" width="18.57421875" style="0" bestFit="1" customWidth="1"/>
    <col min="15666" max="15666" width="15.00390625" style="0" bestFit="1" customWidth="1"/>
    <col min="15667" max="15667" width="16.28125" style="0" bestFit="1" customWidth="1"/>
    <col min="15668" max="15668" width="16.140625" style="0" bestFit="1" customWidth="1"/>
    <col min="15669" max="15669" width="9.28125" style="0" bestFit="1" customWidth="1"/>
    <col min="15670" max="15671" width="16.57421875" style="0" bestFit="1" customWidth="1"/>
    <col min="15672" max="15672" width="21.421875" style="0" customWidth="1"/>
    <col min="15673" max="15673" width="3.28125" style="0" customWidth="1"/>
    <col min="15674" max="15674" width="25.421875" style="0" customWidth="1"/>
    <col min="15675" max="15675" width="17.140625" style="0" customWidth="1"/>
    <col min="15676" max="15678" width="15.421875" style="0" customWidth="1"/>
    <col min="15679" max="15679" width="6.00390625" style="0" customWidth="1"/>
    <col min="15680" max="15680" width="15.00390625" style="0" bestFit="1" customWidth="1"/>
    <col min="15681" max="15681" width="16.28125" style="0" bestFit="1" customWidth="1"/>
    <col min="15682" max="15682" width="12.421875" style="0" bestFit="1" customWidth="1"/>
    <col min="15683" max="15683" width="8.28125" style="0" bestFit="1" customWidth="1"/>
    <col min="15684" max="15685" width="16.421875" style="0" bestFit="1" customWidth="1"/>
    <col min="15686" max="15686" width="18.421875" style="0" bestFit="1" customWidth="1"/>
    <col min="15687" max="15687" width="15.00390625" style="0" bestFit="1" customWidth="1"/>
    <col min="15688" max="15688" width="16.28125" style="0" bestFit="1" customWidth="1"/>
    <col min="15689" max="15689" width="12.421875" style="0" bestFit="1" customWidth="1"/>
    <col min="15690" max="15690" width="8.28125" style="0" bestFit="1" customWidth="1"/>
    <col min="15691" max="15692" width="16.421875" style="0" bestFit="1" customWidth="1"/>
    <col min="15693" max="15693" width="18.421875" style="0" bestFit="1" customWidth="1"/>
    <col min="15694" max="15694" width="15.00390625" style="0" bestFit="1" customWidth="1"/>
    <col min="15695" max="15695" width="16.28125" style="0" bestFit="1" customWidth="1"/>
    <col min="15696" max="15696" width="12.57421875" style="0" bestFit="1" customWidth="1"/>
    <col min="15697" max="15697" width="9.7109375" style="0" bestFit="1" customWidth="1"/>
    <col min="15698" max="15698" width="18.421875" style="0" bestFit="1" customWidth="1"/>
    <col min="15699" max="15699" width="16.57421875" style="0" bestFit="1" customWidth="1"/>
    <col min="15700" max="15700" width="18.57421875" style="0" bestFit="1" customWidth="1"/>
    <col min="15701" max="15701" width="15.00390625" style="0" bestFit="1" customWidth="1"/>
    <col min="15702" max="15702" width="16.28125" style="0" bestFit="1" customWidth="1"/>
    <col min="15703" max="15703" width="12.57421875" style="0" bestFit="1" customWidth="1"/>
    <col min="15704" max="15704" width="9.7109375" style="0" bestFit="1" customWidth="1"/>
    <col min="15705" max="15706" width="16.57421875" style="0" bestFit="1" customWidth="1"/>
    <col min="15707" max="15730" width="16.421875" style="0" customWidth="1"/>
    <col min="15731" max="15731" width="24.140625" style="0" customWidth="1"/>
    <col min="15732" max="15755" width="16.421875" style="0" customWidth="1"/>
    <col min="15756" max="15756" width="18.421875" style="0" customWidth="1"/>
    <col min="15757" max="15757" width="17.140625" style="0" bestFit="1" customWidth="1"/>
    <col min="15758" max="15758" width="18.140625" style="0" bestFit="1" customWidth="1"/>
    <col min="15759" max="15759" width="14.28125" style="0" bestFit="1" customWidth="1"/>
    <col min="15760" max="15760" width="10.57421875" style="0" bestFit="1" customWidth="1"/>
    <col min="15761" max="15761" width="18.7109375" style="0" bestFit="1" customWidth="1"/>
    <col min="15762" max="15762" width="18.421875" style="0" bestFit="1" customWidth="1"/>
    <col min="15763" max="15763" width="20.421875" style="0" bestFit="1" customWidth="1"/>
    <col min="15764" max="15764" width="5.00390625" style="0" customWidth="1"/>
    <col min="15765" max="15765" width="25.7109375" style="0" customWidth="1"/>
    <col min="15766" max="15766" width="21.57421875" style="0" customWidth="1"/>
    <col min="15767" max="15769" width="16.421875" style="0" customWidth="1"/>
    <col min="15770" max="15770" width="6.8515625" style="0" customWidth="1"/>
    <col min="15771" max="15771" width="22.140625" style="0" customWidth="1"/>
    <col min="15772" max="15776" width="16.421875" style="0" customWidth="1"/>
    <col min="15777" max="15777" width="7.7109375" style="0" customWidth="1"/>
    <col min="15778" max="15778" width="24.421875" style="0" customWidth="1"/>
    <col min="15779" max="15779" width="23.28125" style="0" customWidth="1"/>
    <col min="15780" max="15780" width="24.421875" style="0" customWidth="1"/>
    <col min="15781" max="15781" width="21.57421875" style="0" customWidth="1"/>
    <col min="15782" max="15782" width="38.00390625" style="0" bestFit="1" customWidth="1"/>
    <col min="15783" max="15783" width="38.00390625" style="0" customWidth="1"/>
    <col min="15784" max="15784" width="20.57421875" style="0" customWidth="1"/>
    <col min="15785" max="15785" width="15.421875" style="0" customWidth="1"/>
    <col min="15786" max="15786" width="29.00390625" style="0" customWidth="1"/>
    <col min="15787" max="15787" width="9.140625" style="0" customWidth="1"/>
    <col min="15788" max="15788" width="10.28125" style="0" customWidth="1"/>
    <col min="15789" max="15789" width="10.8515625" style="0" customWidth="1"/>
    <col min="15790" max="15790" width="10.7109375" style="0" customWidth="1"/>
    <col min="15791" max="15791" width="9.7109375" style="0" customWidth="1"/>
    <col min="15792" max="15792" width="11.00390625" style="0" bestFit="1" customWidth="1"/>
    <col min="15793" max="15793" width="14.421875" style="0" customWidth="1"/>
    <col min="15794" max="15794" width="10.8515625" style="0" customWidth="1"/>
    <col min="15795" max="15795" width="12.7109375" style="0" customWidth="1"/>
    <col min="15796" max="15796" width="9.57421875" style="0" customWidth="1"/>
    <col min="15801" max="15801" width="23.00390625" style="0" bestFit="1" customWidth="1"/>
    <col min="15802" max="15802" width="25.140625" style="0" bestFit="1" customWidth="1"/>
    <col min="15803" max="15803" width="25.140625" style="0" customWidth="1"/>
    <col min="15804" max="15804" width="27.421875" style="0" customWidth="1"/>
    <col min="15805" max="15805" width="21.57421875" style="0" customWidth="1"/>
    <col min="15806" max="15806" width="31.57421875" style="0" bestFit="1" customWidth="1"/>
    <col min="15807" max="15807" width="31.57421875" style="0" customWidth="1"/>
    <col min="15808" max="15808" width="30.421875" style="0" customWidth="1"/>
    <col min="15849" max="15849" width="18.421875" style="0" customWidth="1"/>
    <col min="15850" max="15850" width="27.140625" style="0" customWidth="1"/>
    <col min="15851" max="15851" width="23.7109375" style="0" customWidth="1"/>
    <col min="15852" max="15852" width="17.00390625" style="0" customWidth="1"/>
    <col min="15853" max="15853" width="16.7109375" style="0" bestFit="1" customWidth="1"/>
    <col min="15854" max="15854" width="15.57421875" style="0" customWidth="1"/>
    <col min="15855" max="15855" width="13.8515625" style="0" customWidth="1"/>
    <col min="15856" max="15857" width="16.421875" style="0" bestFit="1" customWidth="1"/>
    <col min="15858" max="15858" width="12.28125" style="0" customWidth="1"/>
    <col min="15859" max="15859" width="15.00390625" style="0" bestFit="1" customWidth="1"/>
    <col min="15860" max="15860" width="16.28125" style="0" bestFit="1" customWidth="1"/>
    <col min="15861" max="15861" width="11.421875" style="0" bestFit="1" customWidth="1"/>
    <col min="15862" max="15862" width="8.28125" style="0" bestFit="1" customWidth="1"/>
    <col min="15863" max="15864" width="16.421875" style="0" bestFit="1" customWidth="1"/>
    <col min="15865" max="15865" width="18.421875" style="0" bestFit="1" customWidth="1"/>
    <col min="15866" max="15866" width="15.00390625" style="0" bestFit="1" customWidth="1"/>
    <col min="15867" max="15867" width="16.28125" style="0" bestFit="1" customWidth="1"/>
    <col min="15868" max="15868" width="16.140625" style="0" bestFit="1" customWidth="1"/>
    <col min="15869" max="15869" width="9.28125" style="0" bestFit="1" customWidth="1"/>
    <col min="15870" max="15871" width="16.57421875" style="0" bestFit="1" customWidth="1"/>
    <col min="15872" max="15872" width="18.57421875" style="0" bestFit="1" customWidth="1"/>
    <col min="15873" max="15873" width="15.00390625" style="0" bestFit="1" customWidth="1"/>
    <col min="15874" max="15874" width="16.28125" style="0" bestFit="1" customWidth="1"/>
    <col min="15875" max="15875" width="16.00390625" style="0" bestFit="1" customWidth="1"/>
    <col min="15876" max="15876" width="8.28125" style="0" bestFit="1" customWidth="1"/>
    <col min="15877" max="15878" width="16.421875" style="0" bestFit="1" customWidth="1"/>
    <col min="15879" max="15879" width="18.421875" style="0" bestFit="1" customWidth="1"/>
    <col min="15880" max="15880" width="15.00390625" style="0" bestFit="1" customWidth="1"/>
    <col min="15881" max="15881" width="16.28125" style="0" bestFit="1" customWidth="1"/>
    <col min="15882" max="15882" width="16.00390625" style="0" bestFit="1" customWidth="1"/>
    <col min="15883" max="15883" width="8.28125" style="0" bestFit="1" customWidth="1"/>
    <col min="15884" max="15885" width="16.421875" style="0" bestFit="1" customWidth="1"/>
    <col min="15886" max="15886" width="18.421875" style="0" bestFit="1" customWidth="1"/>
    <col min="15887" max="15887" width="15.00390625" style="0" bestFit="1" customWidth="1"/>
    <col min="15888" max="15888" width="17.8515625" style="0" bestFit="1" customWidth="1"/>
    <col min="15889" max="15889" width="16.00390625" style="0" bestFit="1" customWidth="1"/>
    <col min="15890" max="15890" width="8.28125" style="0" bestFit="1" customWidth="1"/>
    <col min="15891" max="15892" width="16.421875" style="0" bestFit="1" customWidth="1"/>
    <col min="15893" max="15893" width="18.421875" style="0" bestFit="1" customWidth="1"/>
    <col min="15894" max="15894" width="15.00390625" style="0" bestFit="1" customWidth="1"/>
    <col min="15895" max="15895" width="16.28125" style="0" bestFit="1" customWidth="1"/>
    <col min="15896" max="15896" width="16.00390625" style="0" bestFit="1" customWidth="1"/>
    <col min="15897" max="15897" width="8.28125" style="0" bestFit="1" customWidth="1"/>
    <col min="15898" max="15899" width="16.421875" style="0" bestFit="1" customWidth="1"/>
    <col min="15900" max="15900" width="18.421875" style="0" bestFit="1" customWidth="1"/>
    <col min="15901" max="15901" width="15.00390625" style="0" bestFit="1" customWidth="1"/>
    <col min="15902" max="15902" width="16.28125" style="0" bestFit="1" customWidth="1"/>
    <col min="15903" max="15903" width="16.00390625" style="0" bestFit="1" customWidth="1"/>
    <col min="15904" max="15904" width="8.28125" style="0" bestFit="1" customWidth="1"/>
    <col min="15905" max="15906" width="16.421875" style="0" bestFit="1" customWidth="1"/>
    <col min="15907" max="15907" width="18.421875" style="0" bestFit="1" customWidth="1"/>
    <col min="15908" max="15908" width="15.00390625" style="0" bestFit="1" customWidth="1"/>
    <col min="15909" max="15909" width="16.28125" style="0" bestFit="1" customWidth="1"/>
    <col min="15910" max="15910" width="16.00390625" style="0" bestFit="1" customWidth="1"/>
    <col min="15911" max="15911" width="8.28125" style="0" bestFit="1" customWidth="1"/>
    <col min="15912" max="15913" width="16.421875" style="0" bestFit="1" customWidth="1"/>
    <col min="15914" max="15914" width="18.421875" style="0" bestFit="1" customWidth="1"/>
    <col min="15915" max="15915" width="15.00390625" style="0" bestFit="1" customWidth="1"/>
    <col min="15916" max="15916" width="16.28125" style="0" bestFit="1" customWidth="1"/>
    <col min="15917" max="15917" width="16.140625" style="0" bestFit="1" customWidth="1"/>
    <col min="15918" max="15918" width="9.28125" style="0" bestFit="1" customWidth="1"/>
    <col min="15919" max="15920" width="16.57421875" style="0" bestFit="1" customWidth="1"/>
    <col min="15921" max="15921" width="18.57421875" style="0" bestFit="1" customWidth="1"/>
    <col min="15922" max="15922" width="15.00390625" style="0" bestFit="1" customWidth="1"/>
    <col min="15923" max="15923" width="16.28125" style="0" bestFit="1" customWidth="1"/>
    <col min="15924" max="15924" width="16.140625" style="0" bestFit="1" customWidth="1"/>
    <col min="15925" max="15925" width="9.28125" style="0" bestFit="1" customWidth="1"/>
    <col min="15926" max="15927" width="16.57421875" style="0" bestFit="1" customWidth="1"/>
    <col min="15928" max="15928" width="21.421875" style="0" customWidth="1"/>
    <col min="15929" max="15929" width="3.28125" style="0" customWidth="1"/>
    <col min="15930" max="15930" width="25.421875" style="0" customWidth="1"/>
    <col min="15931" max="15931" width="17.140625" style="0" customWidth="1"/>
    <col min="15932" max="15934" width="15.421875" style="0" customWidth="1"/>
    <col min="15935" max="15935" width="6.00390625" style="0" customWidth="1"/>
    <col min="15936" max="15936" width="15.00390625" style="0" bestFit="1" customWidth="1"/>
    <col min="15937" max="15937" width="16.28125" style="0" bestFit="1" customWidth="1"/>
    <col min="15938" max="15938" width="12.421875" style="0" bestFit="1" customWidth="1"/>
    <col min="15939" max="15939" width="8.28125" style="0" bestFit="1" customWidth="1"/>
    <col min="15940" max="15941" width="16.421875" style="0" bestFit="1" customWidth="1"/>
    <col min="15942" max="15942" width="18.421875" style="0" bestFit="1" customWidth="1"/>
    <col min="15943" max="15943" width="15.00390625" style="0" bestFit="1" customWidth="1"/>
    <col min="15944" max="15944" width="16.28125" style="0" bestFit="1" customWidth="1"/>
    <col min="15945" max="15945" width="12.421875" style="0" bestFit="1" customWidth="1"/>
    <col min="15946" max="15946" width="8.28125" style="0" bestFit="1" customWidth="1"/>
    <col min="15947" max="15948" width="16.421875" style="0" bestFit="1" customWidth="1"/>
    <col min="15949" max="15949" width="18.421875" style="0" bestFit="1" customWidth="1"/>
    <col min="15950" max="15950" width="15.00390625" style="0" bestFit="1" customWidth="1"/>
    <col min="15951" max="15951" width="16.28125" style="0" bestFit="1" customWidth="1"/>
    <col min="15952" max="15952" width="12.57421875" style="0" bestFit="1" customWidth="1"/>
    <col min="15953" max="15953" width="9.7109375" style="0" bestFit="1" customWidth="1"/>
    <col min="15954" max="15954" width="18.421875" style="0" bestFit="1" customWidth="1"/>
    <col min="15955" max="15955" width="16.57421875" style="0" bestFit="1" customWidth="1"/>
    <col min="15956" max="15956" width="18.57421875" style="0" bestFit="1" customWidth="1"/>
    <col min="15957" max="15957" width="15.00390625" style="0" bestFit="1" customWidth="1"/>
    <col min="15958" max="15958" width="16.28125" style="0" bestFit="1" customWidth="1"/>
    <col min="15959" max="15959" width="12.57421875" style="0" bestFit="1" customWidth="1"/>
    <col min="15960" max="15960" width="9.7109375" style="0" bestFit="1" customWidth="1"/>
    <col min="15961" max="15962" width="16.57421875" style="0" bestFit="1" customWidth="1"/>
    <col min="15963" max="15986" width="16.421875" style="0" customWidth="1"/>
    <col min="15987" max="15987" width="24.140625" style="0" customWidth="1"/>
    <col min="15988" max="16011" width="16.421875" style="0" customWidth="1"/>
    <col min="16012" max="16012" width="18.421875" style="0" customWidth="1"/>
    <col min="16013" max="16013" width="17.140625" style="0" bestFit="1" customWidth="1"/>
    <col min="16014" max="16014" width="18.140625" style="0" bestFit="1" customWidth="1"/>
    <col min="16015" max="16015" width="14.28125" style="0" bestFit="1" customWidth="1"/>
    <col min="16016" max="16016" width="10.57421875" style="0" bestFit="1" customWidth="1"/>
    <col min="16017" max="16017" width="18.7109375" style="0" bestFit="1" customWidth="1"/>
    <col min="16018" max="16018" width="18.421875" style="0" bestFit="1" customWidth="1"/>
    <col min="16019" max="16019" width="20.421875" style="0" bestFit="1" customWidth="1"/>
    <col min="16020" max="16020" width="5.00390625" style="0" customWidth="1"/>
    <col min="16021" max="16021" width="25.7109375" style="0" customWidth="1"/>
    <col min="16022" max="16022" width="21.57421875" style="0" customWidth="1"/>
    <col min="16023" max="16025" width="16.421875" style="0" customWidth="1"/>
    <col min="16026" max="16026" width="6.8515625" style="0" customWidth="1"/>
    <col min="16027" max="16027" width="22.140625" style="0" customWidth="1"/>
    <col min="16028" max="16032" width="16.421875" style="0" customWidth="1"/>
    <col min="16033" max="16033" width="7.7109375" style="0" customWidth="1"/>
    <col min="16034" max="16034" width="24.421875" style="0" customWidth="1"/>
    <col min="16035" max="16035" width="23.28125" style="0" customWidth="1"/>
    <col min="16036" max="16036" width="24.421875" style="0" customWidth="1"/>
    <col min="16037" max="16037" width="21.57421875" style="0" customWidth="1"/>
    <col min="16038" max="16038" width="38.00390625" style="0" bestFit="1" customWidth="1"/>
    <col min="16039" max="16039" width="38.00390625" style="0" customWidth="1"/>
    <col min="16040" max="16040" width="20.57421875" style="0" customWidth="1"/>
    <col min="16041" max="16041" width="15.421875" style="0" customWidth="1"/>
    <col min="16042" max="16042" width="29.00390625" style="0" customWidth="1"/>
    <col min="16043" max="16043" width="9.140625" style="0" customWidth="1"/>
    <col min="16044" max="16044" width="10.28125" style="0" customWidth="1"/>
    <col min="16045" max="16045" width="10.8515625" style="0" customWidth="1"/>
    <col min="16046" max="16046" width="10.7109375" style="0" customWidth="1"/>
    <col min="16047" max="16047" width="9.7109375" style="0" customWidth="1"/>
    <col min="16048" max="16048" width="11.00390625" style="0" bestFit="1" customWidth="1"/>
    <col min="16049" max="16049" width="14.421875" style="0" customWidth="1"/>
    <col min="16050" max="16050" width="10.8515625" style="0" customWidth="1"/>
    <col min="16051" max="16051" width="12.7109375" style="0" customWidth="1"/>
    <col min="16052" max="16052" width="9.57421875" style="0" customWidth="1"/>
    <col min="16057" max="16057" width="23.00390625" style="0" bestFit="1" customWidth="1"/>
    <col min="16058" max="16058" width="25.140625" style="0" bestFit="1" customWidth="1"/>
    <col min="16059" max="16059" width="25.140625" style="0" customWidth="1"/>
    <col min="16060" max="16060" width="27.421875" style="0" customWidth="1"/>
    <col min="16061" max="16061" width="21.57421875" style="0" customWidth="1"/>
    <col min="16062" max="16062" width="31.57421875" style="0" bestFit="1" customWidth="1"/>
    <col min="16063" max="16063" width="31.57421875" style="0" customWidth="1"/>
    <col min="16064" max="16064" width="30.421875" style="0" customWidth="1"/>
    <col min="16105" max="16105" width="18.421875" style="0" customWidth="1"/>
    <col min="16106" max="16106" width="27.140625" style="0" customWidth="1"/>
    <col min="16107" max="16107" width="23.7109375" style="0" customWidth="1"/>
    <col min="16108" max="16108" width="17.00390625" style="0" customWidth="1"/>
    <col min="16109" max="16109" width="16.7109375" style="0" bestFit="1" customWidth="1"/>
    <col min="16110" max="16110" width="15.57421875" style="0" customWidth="1"/>
    <col min="16111" max="16111" width="13.8515625" style="0" customWidth="1"/>
    <col min="16112" max="16113" width="16.421875" style="0" bestFit="1" customWidth="1"/>
    <col min="16114" max="16114" width="12.28125" style="0" customWidth="1"/>
    <col min="16115" max="16115" width="15.00390625" style="0" bestFit="1" customWidth="1"/>
    <col min="16116" max="16116" width="16.28125" style="0" bestFit="1" customWidth="1"/>
    <col min="16117" max="16117" width="11.421875" style="0" bestFit="1" customWidth="1"/>
    <col min="16118" max="16118" width="8.28125" style="0" bestFit="1" customWidth="1"/>
    <col min="16119" max="16120" width="16.421875" style="0" bestFit="1" customWidth="1"/>
    <col min="16121" max="16121" width="18.421875" style="0" bestFit="1" customWidth="1"/>
    <col min="16122" max="16122" width="15.00390625" style="0" bestFit="1" customWidth="1"/>
    <col min="16123" max="16123" width="16.28125" style="0" bestFit="1" customWidth="1"/>
    <col min="16124" max="16124" width="16.140625" style="0" bestFit="1" customWidth="1"/>
    <col min="16125" max="16125" width="9.28125" style="0" bestFit="1" customWidth="1"/>
    <col min="16126" max="16127" width="16.57421875" style="0" bestFit="1" customWidth="1"/>
    <col min="16128" max="16128" width="18.57421875" style="0" bestFit="1" customWidth="1"/>
    <col min="16129" max="16129" width="15.00390625" style="0" bestFit="1" customWidth="1"/>
    <col min="16130" max="16130" width="16.28125" style="0" bestFit="1" customWidth="1"/>
    <col min="16131" max="16131" width="16.00390625" style="0" bestFit="1" customWidth="1"/>
    <col min="16132" max="16132" width="8.28125" style="0" bestFit="1" customWidth="1"/>
    <col min="16133" max="16134" width="16.421875" style="0" bestFit="1" customWidth="1"/>
    <col min="16135" max="16135" width="18.421875" style="0" bestFit="1" customWidth="1"/>
    <col min="16136" max="16136" width="15.00390625" style="0" bestFit="1" customWidth="1"/>
    <col min="16137" max="16137" width="16.28125" style="0" bestFit="1" customWidth="1"/>
    <col min="16138" max="16138" width="16.00390625" style="0" bestFit="1" customWidth="1"/>
    <col min="16139" max="16139" width="8.28125" style="0" bestFit="1" customWidth="1"/>
    <col min="16140" max="16141" width="16.421875" style="0" bestFit="1" customWidth="1"/>
    <col min="16142" max="16142" width="18.421875" style="0" bestFit="1" customWidth="1"/>
    <col min="16143" max="16143" width="15.00390625" style="0" bestFit="1" customWidth="1"/>
    <col min="16144" max="16144" width="17.8515625" style="0" bestFit="1" customWidth="1"/>
    <col min="16145" max="16145" width="16.00390625" style="0" bestFit="1" customWidth="1"/>
    <col min="16146" max="16146" width="8.28125" style="0" bestFit="1" customWidth="1"/>
    <col min="16147" max="16148" width="16.421875" style="0" bestFit="1" customWidth="1"/>
    <col min="16149" max="16149" width="18.421875" style="0" bestFit="1" customWidth="1"/>
    <col min="16150" max="16150" width="15.00390625" style="0" bestFit="1" customWidth="1"/>
    <col min="16151" max="16151" width="16.28125" style="0" bestFit="1" customWidth="1"/>
    <col min="16152" max="16152" width="16.00390625" style="0" bestFit="1" customWidth="1"/>
    <col min="16153" max="16153" width="8.28125" style="0" bestFit="1" customWidth="1"/>
    <col min="16154" max="16155" width="16.421875" style="0" bestFit="1" customWidth="1"/>
    <col min="16156" max="16156" width="18.421875" style="0" bestFit="1" customWidth="1"/>
    <col min="16157" max="16157" width="15.00390625" style="0" bestFit="1" customWidth="1"/>
    <col min="16158" max="16158" width="16.28125" style="0" bestFit="1" customWidth="1"/>
    <col min="16159" max="16159" width="16.00390625" style="0" bestFit="1" customWidth="1"/>
    <col min="16160" max="16160" width="8.28125" style="0" bestFit="1" customWidth="1"/>
    <col min="16161" max="16162" width="16.421875" style="0" bestFit="1" customWidth="1"/>
    <col min="16163" max="16163" width="18.421875" style="0" bestFit="1" customWidth="1"/>
    <col min="16164" max="16164" width="15.00390625" style="0" bestFit="1" customWidth="1"/>
    <col min="16165" max="16165" width="16.28125" style="0" bestFit="1" customWidth="1"/>
    <col min="16166" max="16166" width="16.00390625" style="0" bestFit="1" customWidth="1"/>
    <col min="16167" max="16167" width="8.28125" style="0" bestFit="1" customWidth="1"/>
    <col min="16168" max="16169" width="16.421875" style="0" bestFit="1" customWidth="1"/>
    <col min="16170" max="16170" width="18.421875" style="0" bestFit="1" customWidth="1"/>
    <col min="16171" max="16171" width="15.00390625" style="0" bestFit="1" customWidth="1"/>
    <col min="16172" max="16172" width="16.28125" style="0" bestFit="1" customWidth="1"/>
    <col min="16173" max="16173" width="16.140625" style="0" bestFit="1" customWidth="1"/>
    <col min="16174" max="16174" width="9.28125" style="0" bestFit="1" customWidth="1"/>
    <col min="16175" max="16176" width="16.57421875" style="0" bestFit="1" customWidth="1"/>
    <col min="16177" max="16177" width="18.57421875" style="0" bestFit="1" customWidth="1"/>
    <col min="16178" max="16178" width="15.00390625" style="0" bestFit="1" customWidth="1"/>
    <col min="16179" max="16179" width="16.28125" style="0" bestFit="1" customWidth="1"/>
    <col min="16180" max="16180" width="16.140625" style="0" bestFit="1" customWidth="1"/>
    <col min="16181" max="16181" width="9.28125" style="0" bestFit="1" customWidth="1"/>
    <col min="16182" max="16183" width="16.57421875" style="0" bestFit="1" customWidth="1"/>
    <col min="16184" max="16184" width="21.421875" style="0" customWidth="1"/>
    <col min="16185" max="16185" width="3.28125" style="0" customWidth="1"/>
    <col min="16186" max="16186" width="25.421875" style="0" customWidth="1"/>
    <col min="16187" max="16187" width="17.140625" style="0" customWidth="1"/>
    <col min="16188" max="16190" width="15.421875" style="0" customWidth="1"/>
    <col min="16191" max="16191" width="6.00390625" style="0" customWidth="1"/>
    <col min="16192" max="16192" width="15.00390625" style="0" bestFit="1" customWidth="1"/>
    <col min="16193" max="16193" width="16.28125" style="0" bestFit="1" customWidth="1"/>
    <col min="16194" max="16194" width="12.421875" style="0" bestFit="1" customWidth="1"/>
    <col min="16195" max="16195" width="8.28125" style="0" bestFit="1" customWidth="1"/>
    <col min="16196" max="16197" width="16.421875" style="0" bestFit="1" customWidth="1"/>
    <col min="16198" max="16198" width="18.421875" style="0" bestFit="1" customWidth="1"/>
    <col min="16199" max="16199" width="15.00390625" style="0" bestFit="1" customWidth="1"/>
    <col min="16200" max="16200" width="16.28125" style="0" bestFit="1" customWidth="1"/>
    <col min="16201" max="16201" width="12.421875" style="0" bestFit="1" customWidth="1"/>
    <col min="16202" max="16202" width="8.28125" style="0" bestFit="1" customWidth="1"/>
    <col min="16203" max="16204" width="16.421875" style="0" bestFit="1" customWidth="1"/>
    <col min="16205" max="16205" width="18.421875" style="0" bestFit="1" customWidth="1"/>
    <col min="16206" max="16206" width="15.00390625" style="0" bestFit="1" customWidth="1"/>
    <col min="16207" max="16207" width="16.28125" style="0" bestFit="1" customWidth="1"/>
    <col min="16208" max="16208" width="12.57421875" style="0" bestFit="1" customWidth="1"/>
    <col min="16209" max="16209" width="9.7109375" style="0" bestFit="1" customWidth="1"/>
    <col min="16210" max="16210" width="18.421875" style="0" bestFit="1" customWidth="1"/>
    <col min="16211" max="16211" width="16.57421875" style="0" bestFit="1" customWidth="1"/>
    <col min="16212" max="16212" width="18.57421875" style="0" bestFit="1" customWidth="1"/>
    <col min="16213" max="16213" width="15.00390625" style="0" bestFit="1" customWidth="1"/>
    <col min="16214" max="16214" width="16.28125" style="0" bestFit="1" customWidth="1"/>
    <col min="16215" max="16215" width="12.57421875" style="0" bestFit="1" customWidth="1"/>
    <col min="16216" max="16216" width="9.7109375" style="0" bestFit="1" customWidth="1"/>
    <col min="16217" max="16218" width="16.57421875" style="0" bestFit="1" customWidth="1"/>
    <col min="16219" max="16242" width="16.421875" style="0" customWidth="1"/>
    <col min="16243" max="16243" width="24.140625" style="0" customWidth="1"/>
    <col min="16244" max="16267" width="16.421875" style="0" customWidth="1"/>
    <col min="16268" max="16268" width="18.421875" style="0" customWidth="1"/>
    <col min="16269" max="16269" width="17.140625" style="0" bestFit="1" customWidth="1"/>
    <col min="16270" max="16270" width="18.140625" style="0" bestFit="1" customWidth="1"/>
    <col min="16271" max="16271" width="14.28125" style="0" bestFit="1" customWidth="1"/>
    <col min="16272" max="16272" width="10.57421875" style="0" bestFit="1" customWidth="1"/>
    <col min="16273" max="16273" width="18.7109375" style="0" bestFit="1" customWidth="1"/>
    <col min="16274" max="16274" width="18.421875" style="0" bestFit="1" customWidth="1"/>
    <col min="16275" max="16275" width="20.421875" style="0" bestFit="1" customWidth="1"/>
    <col min="16276" max="16276" width="5.00390625" style="0" customWidth="1"/>
    <col min="16277" max="16277" width="25.7109375" style="0" customWidth="1"/>
    <col min="16278" max="16278" width="21.57421875" style="0" customWidth="1"/>
    <col min="16279" max="16281" width="16.421875" style="0" customWidth="1"/>
    <col min="16282" max="16282" width="6.8515625" style="0" customWidth="1"/>
    <col min="16283" max="16283" width="22.140625" style="0" customWidth="1"/>
    <col min="16284" max="16288" width="16.421875" style="0" customWidth="1"/>
    <col min="16289" max="16289" width="7.7109375" style="0" customWidth="1"/>
    <col min="16290" max="16290" width="24.421875" style="0" customWidth="1"/>
    <col min="16291" max="16291" width="23.28125" style="0" customWidth="1"/>
    <col min="16292" max="16292" width="24.421875" style="0" customWidth="1"/>
    <col min="16293" max="16293" width="21.57421875" style="0" customWidth="1"/>
    <col min="16294" max="16294" width="38.00390625" style="0" bestFit="1" customWidth="1"/>
    <col min="16295" max="16295" width="38.00390625" style="0" customWidth="1"/>
    <col min="16296" max="16296" width="20.57421875" style="0" customWidth="1"/>
    <col min="16297" max="16297" width="15.421875" style="0" customWidth="1"/>
    <col min="16298" max="16298" width="29.00390625" style="0" customWidth="1"/>
    <col min="16299" max="16299" width="9.140625" style="0" customWidth="1"/>
    <col min="16300" max="16300" width="10.28125" style="0" customWidth="1"/>
    <col min="16301" max="16301" width="10.8515625" style="0" customWidth="1"/>
    <col min="16302" max="16302" width="10.7109375" style="0" customWidth="1"/>
    <col min="16303" max="16303" width="9.7109375" style="0" customWidth="1"/>
    <col min="16304" max="16304" width="11.00390625" style="0" bestFit="1" customWidth="1"/>
    <col min="16305" max="16305" width="14.421875" style="0" customWidth="1"/>
    <col min="16306" max="16306" width="10.8515625" style="0" customWidth="1"/>
    <col min="16307" max="16307" width="12.7109375" style="0" customWidth="1"/>
    <col min="16308" max="16308" width="9.57421875" style="0" customWidth="1"/>
    <col min="16313" max="16313" width="23.00390625" style="0" bestFit="1" customWidth="1"/>
    <col min="16314" max="16314" width="25.140625" style="0" bestFit="1" customWidth="1"/>
    <col min="16315" max="16315" width="25.140625" style="0" customWidth="1"/>
    <col min="16316" max="16316" width="27.421875" style="0" customWidth="1"/>
    <col min="16317" max="16317" width="21.57421875" style="0" customWidth="1"/>
    <col min="16318" max="16318" width="31.57421875" style="0" bestFit="1" customWidth="1"/>
    <col min="16319" max="16319" width="31.57421875" style="0" customWidth="1"/>
    <col min="16320" max="16320" width="30.421875" style="0" customWidth="1"/>
  </cols>
  <sheetData>
    <row r="1" spans="1:10" ht="12.75" customHeight="1">
      <c r="A1" s="421" t="s">
        <v>290</v>
      </c>
      <c r="B1" s="421"/>
      <c r="C1" s="421"/>
      <c r="D1" s="335" t="s">
        <v>289</v>
      </c>
      <c r="J1" s="1"/>
    </row>
    <row r="2" spans="1:10" ht="12.75">
      <c r="A2" s="421"/>
      <c r="B2" s="421"/>
      <c r="C2" s="421"/>
      <c r="G2" s="107"/>
      <c r="J2" s="1"/>
    </row>
    <row r="3" spans="1:10" ht="12.75">
      <c r="A3" s="421"/>
      <c r="B3" s="421"/>
      <c r="C3" s="421"/>
      <c r="G3" s="107"/>
      <c r="J3" s="1"/>
    </row>
    <row r="4" spans="1:177" ht="12.75">
      <c r="A4" s="421"/>
      <c r="B4" s="421"/>
      <c r="C4" s="421"/>
      <c r="D4">
        <v>3</v>
      </c>
      <c r="E4" s="334">
        <v>4</v>
      </c>
      <c r="F4">
        <v>5</v>
      </c>
      <c r="G4" s="334">
        <v>6</v>
      </c>
      <c r="H4">
        <v>7</v>
      </c>
      <c r="I4" s="334">
        <v>8</v>
      </c>
      <c r="J4">
        <v>9</v>
      </c>
      <c r="K4" s="334">
        <v>10</v>
      </c>
      <c r="L4">
        <v>11</v>
      </c>
      <c r="M4" s="334">
        <v>12</v>
      </c>
      <c r="N4">
        <v>13</v>
      </c>
      <c r="O4" s="334">
        <v>14</v>
      </c>
      <c r="P4">
        <v>15</v>
      </c>
      <c r="Q4" s="334">
        <v>16</v>
      </c>
      <c r="R4">
        <v>17</v>
      </c>
      <c r="S4" s="334">
        <v>18</v>
      </c>
      <c r="T4">
        <v>19</v>
      </c>
      <c r="U4" s="334">
        <v>20</v>
      </c>
      <c r="V4">
        <v>21</v>
      </c>
      <c r="W4" s="334">
        <v>22</v>
      </c>
      <c r="X4">
        <v>23</v>
      </c>
      <c r="Y4" s="334">
        <v>24</v>
      </c>
      <c r="Z4">
        <v>25</v>
      </c>
      <c r="AA4" s="334">
        <v>26</v>
      </c>
      <c r="AB4">
        <v>27</v>
      </c>
      <c r="AC4" s="334">
        <v>28</v>
      </c>
      <c r="AD4">
        <v>29</v>
      </c>
      <c r="AE4" s="334">
        <v>30</v>
      </c>
      <c r="AF4">
        <v>31</v>
      </c>
      <c r="AG4" s="334">
        <v>32</v>
      </c>
      <c r="AH4">
        <v>33</v>
      </c>
      <c r="AI4" s="334">
        <v>34</v>
      </c>
      <c r="AJ4">
        <v>35</v>
      </c>
      <c r="AK4" s="334">
        <v>36</v>
      </c>
      <c r="AL4">
        <v>37</v>
      </c>
      <c r="AM4" s="334">
        <v>38</v>
      </c>
      <c r="AN4">
        <v>39</v>
      </c>
      <c r="AO4" s="334">
        <v>40</v>
      </c>
      <c r="AP4">
        <v>41</v>
      </c>
      <c r="AQ4" s="334">
        <v>42</v>
      </c>
      <c r="AR4">
        <v>43</v>
      </c>
      <c r="AS4" s="334">
        <v>44</v>
      </c>
      <c r="AT4">
        <v>45</v>
      </c>
      <c r="AU4" s="334">
        <v>46</v>
      </c>
      <c r="AV4">
        <v>47</v>
      </c>
      <c r="AW4" s="334">
        <v>48</v>
      </c>
      <c r="AX4">
        <v>49</v>
      </c>
      <c r="AY4" s="334">
        <v>50</v>
      </c>
      <c r="AZ4">
        <v>51</v>
      </c>
      <c r="BA4" s="334">
        <v>52</v>
      </c>
      <c r="BB4">
        <v>53</v>
      </c>
      <c r="BC4" s="334">
        <v>54</v>
      </c>
      <c r="BD4">
        <v>55</v>
      </c>
      <c r="BE4" s="334">
        <v>56</v>
      </c>
      <c r="BF4">
        <v>57</v>
      </c>
      <c r="BG4" s="334">
        <v>58</v>
      </c>
      <c r="BH4">
        <v>59</v>
      </c>
      <c r="BI4" s="334">
        <v>60</v>
      </c>
      <c r="BJ4">
        <v>61</v>
      </c>
      <c r="BK4" s="334">
        <v>62</v>
      </c>
      <c r="BL4">
        <v>63</v>
      </c>
      <c r="BM4" s="334">
        <v>64</v>
      </c>
      <c r="BN4">
        <v>65</v>
      </c>
      <c r="BO4" s="334">
        <v>66</v>
      </c>
      <c r="BP4">
        <v>67</v>
      </c>
      <c r="BQ4" s="334">
        <v>68</v>
      </c>
      <c r="BR4">
        <v>69</v>
      </c>
      <c r="BS4" s="334">
        <v>70</v>
      </c>
      <c r="BT4">
        <v>71</v>
      </c>
      <c r="BU4" s="334">
        <v>72</v>
      </c>
      <c r="BV4">
        <v>73</v>
      </c>
      <c r="BW4" s="334">
        <v>74</v>
      </c>
      <c r="BX4">
        <v>75</v>
      </c>
      <c r="BY4" s="334">
        <v>76</v>
      </c>
      <c r="BZ4">
        <v>77</v>
      </c>
      <c r="CA4" s="334">
        <v>78</v>
      </c>
      <c r="CB4">
        <v>79</v>
      </c>
      <c r="CC4" s="334">
        <v>80</v>
      </c>
      <c r="CD4">
        <v>81</v>
      </c>
      <c r="CE4" s="334">
        <v>82</v>
      </c>
      <c r="CF4">
        <v>83</v>
      </c>
      <c r="CG4" s="334">
        <v>84</v>
      </c>
      <c r="CH4">
        <v>85</v>
      </c>
      <c r="CI4" s="334">
        <v>86</v>
      </c>
      <c r="CJ4">
        <v>87</v>
      </c>
      <c r="CK4" s="334">
        <v>88</v>
      </c>
      <c r="CL4">
        <v>89</v>
      </c>
      <c r="CM4" s="334">
        <v>90</v>
      </c>
      <c r="CN4">
        <v>91</v>
      </c>
      <c r="CO4" s="334">
        <v>92</v>
      </c>
      <c r="CP4">
        <v>93</v>
      </c>
      <c r="CQ4" s="334">
        <v>94</v>
      </c>
      <c r="CR4">
        <v>95</v>
      </c>
      <c r="CS4" s="334">
        <v>96</v>
      </c>
      <c r="CT4">
        <v>97</v>
      </c>
      <c r="CU4" s="334">
        <v>98</v>
      </c>
      <c r="CV4">
        <v>99</v>
      </c>
      <c r="CW4" s="334">
        <v>100</v>
      </c>
      <c r="CX4">
        <v>101</v>
      </c>
      <c r="CY4" s="334">
        <v>102</v>
      </c>
      <c r="CZ4">
        <v>103</v>
      </c>
      <c r="DA4" s="334">
        <v>104</v>
      </c>
      <c r="DB4">
        <v>105</v>
      </c>
      <c r="DC4" s="334">
        <v>106</v>
      </c>
      <c r="DD4">
        <v>107</v>
      </c>
      <c r="DE4" s="334">
        <v>108</v>
      </c>
      <c r="DF4">
        <v>109</v>
      </c>
      <c r="DG4" s="334">
        <v>110</v>
      </c>
      <c r="DH4">
        <v>111</v>
      </c>
      <c r="DI4" s="334">
        <v>112</v>
      </c>
      <c r="DJ4">
        <v>113</v>
      </c>
      <c r="DK4" s="334">
        <v>114</v>
      </c>
      <c r="DL4">
        <v>115</v>
      </c>
      <c r="DM4" s="334">
        <v>116</v>
      </c>
      <c r="DN4">
        <v>117</v>
      </c>
      <c r="DO4" s="334">
        <v>118</v>
      </c>
      <c r="DP4">
        <v>119</v>
      </c>
      <c r="DQ4" s="334">
        <v>120</v>
      </c>
      <c r="DR4">
        <v>121</v>
      </c>
      <c r="DS4" s="334">
        <v>122</v>
      </c>
      <c r="DT4">
        <v>123</v>
      </c>
      <c r="DU4" s="334">
        <v>124</v>
      </c>
      <c r="DV4">
        <v>125</v>
      </c>
      <c r="DW4" s="334">
        <v>126</v>
      </c>
      <c r="DX4">
        <v>127</v>
      </c>
      <c r="DY4" s="334">
        <v>128</v>
      </c>
      <c r="DZ4">
        <v>129</v>
      </c>
      <c r="EA4" s="334">
        <v>130</v>
      </c>
      <c r="EB4">
        <v>131</v>
      </c>
      <c r="EC4" s="334">
        <v>132</v>
      </c>
      <c r="ED4">
        <v>133</v>
      </c>
      <c r="EE4" s="334">
        <v>134</v>
      </c>
      <c r="EF4">
        <v>135</v>
      </c>
      <c r="EG4" s="334">
        <v>136</v>
      </c>
      <c r="EH4">
        <v>137</v>
      </c>
      <c r="EI4" s="334">
        <v>138</v>
      </c>
      <c r="EJ4">
        <v>139</v>
      </c>
      <c r="EK4" s="334">
        <v>140</v>
      </c>
      <c r="EL4">
        <v>141</v>
      </c>
      <c r="EM4" s="334">
        <v>142</v>
      </c>
      <c r="EN4">
        <v>143</v>
      </c>
      <c r="EO4" s="334">
        <v>144</v>
      </c>
      <c r="EP4">
        <v>145</v>
      </c>
      <c r="EQ4" s="334">
        <v>146</v>
      </c>
      <c r="ER4">
        <v>147</v>
      </c>
      <c r="ES4" s="334">
        <v>148</v>
      </c>
      <c r="ET4">
        <v>149</v>
      </c>
      <c r="EU4" s="334">
        <v>150</v>
      </c>
      <c r="EV4">
        <v>151</v>
      </c>
      <c r="EW4" s="334">
        <v>152</v>
      </c>
      <c r="EX4">
        <v>153</v>
      </c>
      <c r="EY4" s="334">
        <v>154</v>
      </c>
      <c r="EZ4">
        <v>155</v>
      </c>
      <c r="FA4" s="334">
        <v>156</v>
      </c>
      <c r="FB4">
        <v>157</v>
      </c>
      <c r="FC4" s="334">
        <v>158</v>
      </c>
      <c r="FD4">
        <v>159</v>
      </c>
      <c r="FE4" s="334">
        <v>160</v>
      </c>
      <c r="FF4">
        <v>161</v>
      </c>
      <c r="FG4" s="334">
        <v>162</v>
      </c>
      <c r="FH4">
        <v>163</v>
      </c>
      <c r="FI4" s="334">
        <v>164</v>
      </c>
      <c r="FJ4">
        <v>165</v>
      </c>
      <c r="FK4" s="334">
        <v>166</v>
      </c>
      <c r="FL4">
        <v>167</v>
      </c>
      <c r="FM4" s="334">
        <v>168</v>
      </c>
      <c r="FN4">
        <v>169</v>
      </c>
      <c r="FO4" s="334">
        <v>170</v>
      </c>
      <c r="FP4">
        <v>171</v>
      </c>
      <c r="FQ4" s="334">
        <v>172</v>
      </c>
      <c r="FR4">
        <v>173</v>
      </c>
      <c r="FS4" s="334">
        <v>174</v>
      </c>
      <c r="FT4">
        <v>175</v>
      </c>
      <c r="FU4" s="334">
        <v>176</v>
      </c>
    </row>
    <row r="5" spans="1:186" s="3" customFormat="1" ht="79.5" customHeight="1">
      <c r="A5" s="421"/>
      <c r="B5" s="421"/>
      <c r="C5" s="421"/>
      <c r="G5" s="107"/>
      <c r="CC5" s="330"/>
      <c r="CI5" s="166"/>
      <c r="CS5" s="25"/>
      <c r="CT5" s="25"/>
      <c r="CU5" s="25"/>
      <c r="CV5" s="25"/>
      <c r="CW5" s="25"/>
      <c r="CZ5" s="25"/>
      <c r="DA5" s="25"/>
      <c r="DB5" s="25"/>
      <c r="DC5" s="25"/>
      <c r="DD5" s="25"/>
      <c r="DE5" s="2"/>
      <c r="DF5" s="2"/>
      <c r="DG5" s="25"/>
      <c r="DH5" s="25"/>
      <c r="DI5" s="25"/>
      <c r="DJ5" s="25"/>
      <c r="DK5" s="25"/>
      <c r="DL5" s="25"/>
      <c r="DM5" s="25"/>
      <c r="DN5" s="25"/>
      <c r="DO5" s="25"/>
      <c r="DP5" s="25"/>
      <c r="DQ5" s="333"/>
      <c r="DR5" s="25"/>
      <c r="DS5" s="25"/>
      <c r="DT5" s="25"/>
      <c r="DU5" s="25"/>
      <c r="DV5" s="25"/>
      <c r="DW5" s="25"/>
      <c r="DX5" s="25"/>
      <c r="DY5" s="25"/>
      <c r="DZ5" s="25"/>
      <c r="EA5" s="25"/>
      <c r="EB5" s="25"/>
      <c r="EC5" s="25"/>
      <c r="ED5" s="25"/>
      <c r="EE5" s="25"/>
      <c r="EF5" s="25"/>
      <c r="EG5" s="73"/>
      <c r="EH5" s="73"/>
      <c r="EI5" s="25"/>
      <c r="EJ5" s="25"/>
      <c r="EK5" s="25"/>
      <c r="EL5" s="25"/>
      <c r="EM5" s="25"/>
      <c r="EN5" s="73"/>
      <c r="EO5" s="73"/>
      <c r="EP5" s="26"/>
      <c r="EQ5" s="25"/>
      <c r="ER5" s="25"/>
      <c r="ES5" s="25"/>
      <c r="ET5" s="25"/>
      <c r="EU5" s="73"/>
      <c r="EV5" s="73"/>
      <c r="EW5" s="25"/>
      <c r="EX5" s="25"/>
      <c r="EY5" s="25"/>
      <c r="EZ5" s="25"/>
      <c r="FA5" s="25"/>
      <c r="FB5" s="73"/>
      <c r="FC5" s="73"/>
      <c r="FD5" s="25"/>
      <c r="FE5" s="25"/>
      <c r="FF5" s="25"/>
      <c r="FG5" s="25"/>
      <c r="FI5" s="166"/>
      <c r="FJ5" s="166"/>
      <c r="FK5" s="166"/>
      <c r="FL5" s="166"/>
      <c r="FM5" s="166"/>
      <c r="FN5" s="166"/>
      <c r="FO5" s="166"/>
      <c r="FP5" s="332"/>
      <c r="FQ5" s="25"/>
      <c r="FV5" s="166"/>
      <c r="FW5" s="331"/>
      <c r="FX5" s="331"/>
      <c r="FY5" s="331"/>
      <c r="FZ5" s="331"/>
      <c r="GA5" s="331"/>
      <c r="GB5" s="331"/>
      <c r="GC5" s="166"/>
      <c r="GD5" s="25"/>
    </row>
    <row r="6" spans="1:192" s="3" customFormat="1" ht="23.25" customHeight="1" thickBot="1">
      <c r="A6" s="422"/>
      <c r="B6" s="422"/>
      <c r="C6" s="422"/>
      <c r="G6" s="107"/>
      <c r="CC6" s="330"/>
      <c r="CI6" s="166"/>
      <c r="CS6" s="25"/>
      <c r="CT6" s="25"/>
      <c r="CU6" s="25"/>
      <c r="CV6" s="25"/>
      <c r="CW6" s="25"/>
      <c r="CZ6" s="25"/>
      <c r="DA6" s="25"/>
      <c r="DB6" s="25"/>
      <c r="DC6" s="25"/>
      <c r="DD6" s="25"/>
      <c r="DE6" s="2"/>
      <c r="DF6" s="2"/>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73"/>
      <c r="EH6" s="73"/>
      <c r="EI6" s="25"/>
      <c r="EJ6" s="25"/>
      <c r="EK6" s="25"/>
      <c r="EL6" s="25"/>
      <c r="EM6" s="25"/>
      <c r="EN6" s="73"/>
      <c r="EO6" s="73"/>
      <c r="EP6" s="25"/>
      <c r="EQ6" s="25"/>
      <c r="ER6" s="25"/>
      <c r="ES6" s="25"/>
      <c r="ET6" s="25"/>
      <c r="EU6" s="73"/>
      <c r="EV6" s="73"/>
      <c r="EW6" s="25"/>
      <c r="EX6" s="25"/>
      <c r="EY6" s="25"/>
      <c r="EZ6" s="25"/>
      <c r="FA6" s="25"/>
      <c r="FB6" s="73"/>
      <c r="FC6" s="73"/>
      <c r="FD6" s="25"/>
      <c r="FE6" s="25"/>
      <c r="FF6" s="25"/>
      <c r="FG6" s="25"/>
      <c r="FH6" s="25"/>
      <c r="FI6" s="70"/>
      <c r="FJ6" s="70"/>
      <c r="FK6" s="70"/>
      <c r="FL6" s="70"/>
      <c r="FM6" s="70"/>
      <c r="FN6" s="70"/>
      <c r="FO6" s="70"/>
      <c r="FP6" s="72"/>
      <c r="FQ6" s="25"/>
      <c r="FR6" s="25"/>
      <c r="FS6" s="25"/>
      <c r="FT6" s="25"/>
      <c r="FU6" s="25"/>
      <c r="FV6" s="166"/>
      <c r="FW6" s="71"/>
      <c r="FX6" s="71"/>
      <c r="FY6" s="71"/>
      <c r="FZ6" s="71"/>
      <c r="GA6" s="71"/>
      <c r="GB6" s="71"/>
      <c r="GC6" s="70"/>
      <c r="GD6" s="25"/>
      <c r="GE6" s="25"/>
      <c r="GF6" s="25"/>
      <c r="GG6" s="25"/>
      <c r="GH6" s="25"/>
      <c r="GI6" s="25"/>
      <c r="GJ6" s="25"/>
    </row>
    <row r="7" spans="1:192" s="4" customFormat="1" ht="30.75" customHeight="1">
      <c r="A7" s="423" t="s">
        <v>0</v>
      </c>
      <c r="B7" s="424"/>
      <c r="C7" s="424"/>
      <c r="D7" s="325"/>
      <c r="E7" s="325"/>
      <c r="F7" s="325"/>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9"/>
      <c r="BW7" s="328"/>
      <c r="BX7" s="328"/>
      <c r="BY7" s="328"/>
      <c r="BZ7" s="328"/>
      <c r="CA7" s="328"/>
      <c r="CB7" s="327"/>
      <c r="CC7" s="309"/>
      <c r="CD7" s="326"/>
      <c r="CE7" s="325"/>
      <c r="CF7" s="325"/>
      <c r="CG7" s="324"/>
      <c r="CH7" s="323"/>
      <c r="CI7" s="305"/>
      <c r="CJ7" s="322"/>
      <c r="CK7" s="321"/>
      <c r="CL7" s="321"/>
      <c r="CM7" s="321"/>
      <c r="CN7" s="321"/>
      <c r="CO7" s="321"/>
      <c r="CP7" s="320"/>
      <c r="CQ7" s="319"/>
      <c r="CR7" s="319"/>
      <c r="CS7" s="318"/>
      <c r="CT7" s="318"/>
      <c r="CU7" s="318"/>
      <c r="CV7" s="318"/>
      <c r="CW7" s="318"/>
      <c r="CX7" s="319"/>
      <c r="CY7" s="319"/>
      <c r="CZ7" s="318"/>
      <c r="DA7" s="318"/>
      <c r="DB7" s="318"/>
      <c r="DC7" s="318"/>
      <c r="DD7" s="318"/>
      <c r="DE7" s="317"/>
      <c r="DF7" s="316"/>
      <c r="DG7" s="313"/>
      <c r="DH7" s="313"/>
      <c r="DI7" s="313"/>
      <c r="DJ7" s="313"/>
      <c r="DK7" s="313"/>
      <c r="DL7" s="313"/>
      <c r="DM7" s="313"/>
      <c r="DN7" s="313"/>
      <c r="DO7" s="313"/>
      <c r="DP7" s="313"/>
      <c r="DQ7" s="313"/>
      <c r="DR7" s="313"/>
      <c r="DS7" s="313"/>
      <c r="DT7" s="313"/>
      <c r="DU7" s="313"/>
      <c r="DV7" s="313"/>
      <c r="DW7" s="313"/>
      <c r="DX7" s="313"/>
      <c r="DY7" s="313"/>
      <c r="DZ7" s="313"/>
      <c r="EA7" s="313"/>
      <c r="EB7" s="313"/>
      <c r="EC7" s="313"/>
      <c r="ED7" s="313"/>
      <c r="EE7" s="313"/>
      <c r="EF7" s="313"/>
      <c r="EG7" s="315"/>
      <c r="EH7" s="315"/>
      <c r="EI7" s="313"/>
      <c r="EJ7" s="313"/>
      <c r="EK7" s="313"/>
      <c r="EL7" s="313"/>
      <c r="EM7" s="313"/>
      <c r="EN7" s="315"/>
      <c r="EO7" s="315"/>
      <c r="EP7" s="313"/>
      <c r="EQ7" s="313"/>
      <c r="ER7" s="313"/>
      <c r="ES7" s="313"/>
      <c r="ET7" s="313"/>
      <c r="EU7" s="315"/>
      <c r="EV7" s="315"/>
      <c r="EW7" s="313"/>
      <c r="EX7" s="313"/>
      <c r="EY7" s="313"/>
      <c r="EZ7" s="313"/>
      <c r="FA7" s="313"/>
      <c r="FB7" s="313"/>
      <c r="FC7" s="313"/>
      <c r="FD7" s="313"/>
      <c r="FE7" s="313"/>
      <c r="FF7" s="313"/>
      <c r="FG7" s="313"/>
      <c r="FH7" s="313"/>
      <c r="FI7" s="314"/>
      <c r="FJ7" s="313"/>
      <c r="FK7" s="313"/>
      <c r="FL7" s="313"/>
      <c r="FM7" s="313"/>
      <c r="FN7" s="313"/>
      <c r="FO7" s="312"/>
      <c r="FP7" s="72"/>
      <c r="FQ7" s="314"/>
      <c r="FR7" s="313"/>
      <c r="FS7" s="313"/>
      <c r="FT7" s="313"/>
      <c r="FU7" s="312"/>
      <c r="FV7" s="166"/>
      <c r="FW7" s="427" t="s">
        <v>288</v>
      </c>
      <c r="FX7" s="428"/>
      <c r="FY7" s="428"/>
      <c r="FZ7" s="428"/>
      <c r="GA7" s="428"/>
      <c r="GB7" s="429"/>
      <c r="GC7" s="70"/>
      <c r="GD7" s="460" t="s">
        <v>287</v>
      </c>
      <c r="GE7" s="461"/>
      <c r="GF7" s="464" t="s">
        <v>286</v>
      </c>
      <c r="GG7" s="465"/>
      <c r="GH7" s="465"/>
      <c r="GI7" s="465"/>
      <c r="GJ7" s="466"/>
    </row>
    <row r="8" spans="1:192" s="4" customFormat="1" ht="31.5" customHeight="1" thickBot="1">
      <c r="A8" s="425"/>
      <c r="B8" s="426"/>
      <c r="C8" s="426"/>
      <c r="D8" s="311"/>
      <c r="E8" s="311"/>
      <c r="F8" s="311"/>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310"/>
      <c r="BW8" s="5"/>
      <c r="BX8" s="5"/>
      <c r="BY8" s="5"/>
      <c r="BZ8" s="5"/>
      <c r="CA8" s="5"/>
      <c r="CB8" s="6"/>
      <c r="CC8" s="309"/>
      <c r="CD8" s="308"/>
      <c r="CE8" s="470" t="s">
        <v>1</v>
      </c>
      <c r="CF8" s="470"/>
      <c r="CG8" s="307"/>
      <c r="CH8" s="306"/>
      <c r="CI8" s="305"/>
      <c r="CJ8" s="304"/>
      <c r="CK8" s="303"/>
      <c r="CL8" s="303"/>
      <c r="CM8" s="303"/>
      <c r="CN8" s="303"/>
      <c r="CO8" s="303"/>
      <c r="CP8" s="302"/>
      <c r="CQ8" s="301"/>
      <c r="CR8" s="301"/>
      <c r="CS8" s="300"/>
      <c r="CT8" s="300"/>
      <c r="CU8" s="300"/>
      <c r="CV8" s="300"/>
      <c r="CW8" s="300"/>
      <c r="CX8" s="301"/>
      <c r="CY8" s="301"/>
      <c r="CZ8" s="300"/>
      <c r="DA8" s="300"/>
      <c r="DB8" s="300"/>
      <c r="DC8" s="300"/>
      <c r="DD8" s="300"/>
      <c r="DE8" s="299"/>
      <c r="DF8" s="298"/>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7"/>
      <c r="EH8" s="297"/>
      <c r="EI8" s="295"/>
      <c r="EJ8" s="295"/>
      <c r="EK8" s="295"/>
      <c r="EL8" s="295"/>
      <c r="EM8" s="295"/>
      <c r="EN8" s="297"/>
      <c r="EO8" s="297"/>
      <c r="EP8" s="295"/>
      <c r="EQ8" s="295"/>
      <c r="ER8" s="295"/>
      <c r="ES8" s="295"/>
      <c r="ET8" s="295"/>
      <c r="EU8" s="297"/>
      <c r="EV8" s="297"/>
      <c r="EW8" s="295"/>
      <c r="EX8" s="295"/>
      <c r="EY8" s="295"/>
      <c r="EZ8" s="295"/>
      <c r="FA8" s="295"/>
      <c r="FB8" s="295"/>
      <c r="FC8" s="295"/>
      <c r="FD8" s="295"/>
      <c r="FE8" s="295"/>
      <c r="FF8" s="295"/>
      <c r="FG8" s="295"/>
      <c r="FH8" s="295"/>
      <c r="FI8" s="296"/>
      <c r="FJ8" s="295"/>
      <c r="FK8" s="295"/>
      <c r="FL8" s="295"/>
      <c r="FM8" s="295"/>
      <c r="FN8" s="295"/>
      <c r="FO8" s="294"/>
      <c r="FP8" s="72"/>
      <c r="FQ8" s="296"/>
      <c r="FR8" s="295"/>
      <c r="FS8" s="295"/>
      <c r="FT8" s="295"/>
      <c r="FU8" s="294"/>
      <c r="FV8" s="166"/>
      <c r="FW8" s="430"/>
      <c r="FX8" s="431"/>
      <c r="FY8" s="431"/>
      <c r="FZ8" s="431"/>
      <c r="GA8" s="431"/>
      <c r="GB8" s="432"/>
      <c r="GC8" s="70"/>
      <c r="GD8" s="462"/>
      <c r="GE8" s="463"/>
      <c r="GF8" s="467"/>
      <c r="GG8" s="468"/>
      <c r="GH8" s="468"/>
      <c r="GI8" s="468"/>
      <c r="GJ8" s="469"/>
    </row>
    <row r="9" spans="1:192" s="7" customFormat="1" ht="20.25" customHeight="1" thickBot="1">
      <c r="A9" s="8">
        <f ca="1">NOW()</f>
        <v>41390.71808032408</v>
      </c>
      <c r="C9" s="9" t="s">
        <v>2</v>
      </c>
      <c r="D9" s="433">
        <v>40575</v>
      </c>
      <c r="E9" s="434"/>
      <c r="F9" s="434"/>
      <c r="G9" s="434"/>
      <c r="H9" s="434"/>
      <c r="I9" s="434"/>
      <c r="J9" s="435"/>
      <c r="K9" s="433">
        <v>40603</v>
      </c>
      <c r="L9" s="434"/>
      <c r="M9" s="434"/>
      <c r="N9" s="434"/>
      <c r="O9" s="434"/>
      <c r="P9" s="434"/>
      <c r="Q9" s="435"/>
      <c r="R9" s="433">
        <v>40634</v>
      </c>
      <c r="S9" s="434"/>
      <c r="T9" s="434"/>
      <c r="U9" s="434"/>
      <c r="V9" s="434"/>
      <c r="W9" s="434"/>
      <c r="X9" s="435"/>
      <c r="Y9" s="433">
        <v>40664</v>
      </c>
      <c r="Z9" s="434"/>
      <c r="AA9" s="434"/>
      <c r="AB9" s="434"/>
      <c r="AC9" s="434"/>
      <c r="AD9" s="434"/>
      <c r="AE9" s="435"/>
      <c r="AF9" s="433">
        <v>40695</v>
      </c>
      <c r="AG9" s="434"/>
      <c r="AH9" s="434"/>
      <c r="AI9" s="434"/>
      <c r="AJ9" s="434"/>
      <c r="AK9" s="434"/>
      <c r="AL9" s="435"/>
      <c r="AM9" s="433">
        <v>40725</v>
      </c>
      <c r="AN9" s="434"/>
      <c r="AO9" s="434"/>
      <c r="AP9" s="434"/>
      <c r="AQ9" s="434"/>
      <c r="AR9" s="434"/>
      <c r="AS9" s="435"/>
      <c r="AT9" s="433">
        <v>40756</v>
      </c>
      <c r="AU9" s="434"/>
      <c r="AV9" s="434"/>
      <c r="AW9" s="434"/>
      <c r="AX9" s="434"/>
      <c r="AY9" s="434"/>
      <c r="AZ9" s="435"/>
      <c r="BA9" s="433">
        <v>40787</v>
      </c>
      <c r="BB9" s="434"/>
      <c r="BC9" s="434"/>
      <c r="BD9" s="434"/>
      <c r="BE9" s="434"/>
      <c r="BF9" s="434"/>
      <c r="BG9" s="435"/>
      <c r="BH9" s="438">
        <v>40817</v>
      </c>
      <c r="BI9" s="441"/>
      <c r="BJ9" s="441"/>
      <c r="BK9" s="441"/>
      <c r="BL9" s="441"/>
      <c r="BM9" s="441"/>
      <c r="BN9" s="442"/>
      <c r="BO9" s="433">
        <v>40848</v>
      </c>
      <c r="BP9" s="434"/>
      <c r="BQ9" s="434"/>
      <c r="BR9" s="434"/>
      <c r="BS9" s="434"/>
      <c r="BT9" s="434"/>
      <c r="BU9" s="434"/>
      <c r="BV9" s="433">
        <v>40878</v>
      </c>
      <c r="BW9" s="434"/>
      <c r="BX9" s="434"/>
      <c r="BY9" s="434"/>
      <c r="BZ9" s="434"/>
      <c r="CA9" s="434"/>
      <c r="CB9" s="435"/>
      <c r="CC9" s="293"/>
      <c r="CD9" s="445"/>
      <c r="CE9" s="446"/>
      <c r="CF9" s="292"/>
      <c r="CG9" s="291"/>
      <c r="CH9" s="290"/>
      <c r="CI9" s="289"/>
      <c r="CJ9" s="433">
        <v>40909</v>
      </c>
      <c r="CK9" s="434"/>
      <c r="CL9" s="434"/>
      <c r="CM9" s="434"/>
      <c r="CN9" s="434"/>
      <c r="CO9" s="434"/>
      <c r="CP9" s="435"/>
      <c r="CQ9" s="433">
        <v>40940</v>
      </c>
      <c r="CR9" s="434"/>
      <c r="CS9" s="443"/>
      <c r="CT9" s="443"/>
      <c r="CU9" s="443"/>
      <c r="CV9" s="443"/>
      <c r="CW9" s="444"/>
      <c r="CX9" s="433">
        <v>40969</v>
      </c>
      <c r="CY9" s="434"/>
      <c r="CZ9" s="434"/>
      <c r="DA9" s="434"/>
      <c r="DB9" s="434"/>
      <c r="DC9" s="434"/>
      <c r="DD9" s="435"/>
      <c r="DE9" s="433">
        <v>41000</v>
      </c>
      <c r="DF9" s="436"/>
      <c r="DG9" s="436"/>
      <c r="DH9" s="436"/>
      <c r="DI9" s="436"/>
      <c r="DJ9" s="436"/>
      <c r="DK9" s="437"/>
      <c r="DL9" s="438">
        <v>41030</v>
      </c>
      <c r="DM9" s="439"/>
      <c r="DN9" s="439"/>
      <c r="DO9" s="439"/>
      <c r="DP9" s="439"/>
      <c r="DQ9" s="439"/>
      <c r="DR9" s="440"/>
      <c r="DS9" s="438">
        <v>41061</v>
      </c>
      <c r="DT9" s="439"/>
      <c r="DU9" s="439"/>
      <c r="DV9" s="439"/>
      <c r="DW9" s="439"/>
      <c r="DX9" s="439"/>
      <c r="DY9" s="440"/>
      <c r="DZ9" s="438">
        <v>41091</v>
      </c>
      <c r="EA9" s="439"/>
      <c r="EB9" s="439"/>
      <c r="EC9" s="439"/>
      <c r="ED9" s="439"/>
      <c r="EE9" s="439"/>
      <c r="EF9" s="440"/>
      <c r="EG9" s="453">
        <v>41122</v>
      </c>
      <c r="EH9" s="454"/>
      <c r="EI9" s="454"/>
      <c r="EJ9" s="454"/>
      <c r="EK9" s="454"/>
      <c r="EL9" s="454"/>
      <c r="EM9" s="455"/>
      <c r="EN9" s="453">
        <v>41153</v>
      </c>
      <c r="EO9" s="454"/>
      <c r="EP9" s="454"/>
      <c r="EQ9" s="454"/>
      <c r="ER9" s="454"/>
      <c r="ES9" s="454"/>
      <c r="ET9" s="454"/>
      <c r="EU9" s="453">
        <v>41183</v>
      </c>
      <c r="EV9" s="454"/>
      <c r="EW9" s="454"/>
      <c r="EX9" s="454"/>
      <c r="EY9" s="454"/>
      <c r="EZ9" s="454"/>
      <c r="FA9" s="455"/>
      <c r="FB9" s="453">
        <v>41214</v>
      </c>
      <c r="FC9" s="454"/>
      <c r="FD9" s="454"/>
      <c r="FE9" s="454"/>
      <c r="FF9" s="454"/>
      <c r="FG9" s="454"/>
      <c r="FH9" s="454"/>
      <c r="FI9" s="453">
        <v>41244</v>
      </c>
      <c r="FJ9" s="454"/>
      <c r="FK9" s="454"/>
      <c r="FL9" s="454"/>
      <c r="FM9" s="454"/>
      <c r="FN9" s="454"/>
      <c r="FO9" s="455"/>
      <c r="FP9" s="72"/>
      <c r="FQ9" s="447" t="s">
        <v>214</v>
      </c>
      <c r="FR9" s="448"/>
      <c r="FS9" s="448"/>
      <c r="FT9" s="448"/>
      <c r="FU9" s="449"/>
      <c r="FV9" s="166"/>
      <c r="FW9" s="450" t="s">
        <v>285</v>
      </c>
      <c r="FX9" s="451"/>
      <c r="FY9" s="451"/>
      <c r="FZ9" s="451"/>
      <c r="GA9" s="451"/>
      <c r="GB9" s="452"/>
      <c r="GC9" s="288"/>
      <c r="GD9" s="458" t="s">
        <v>284</v>
      </c>
      <c r="GE9" s="458" t="s">
        <v>283</v>
      </c>
      <c r="GF9" s="458" t="s">
        <v>282</v>
      </c>
      <c r="GG9" s="458" t="s">
        <v>281</v>
      </c>
      <c r="GH9" s="287"/>
      <c r="GI9" s="471" t="s">
        <v>280</v>
      </c>
      <c r="GJ9" s="456" t="s">
        <v>279</v>
      </c>
    </row>
    <row r="10" spans="1:192" s="19" customFormat="1" ht="44.25" customHeight="1" thickBot="1">
      <c r="A10" s="11" t="s">
        <v>3</v>
      </c>
      <c r="B10" s="12" t="s">
        <v>4</v>
      </c>
      <c r="C10" s="13" t="s">
        <v>5</v>
      </c>
      <c r="D10" s="286" t="s">
        <v>6</v>
      </c>
      <c r="E10" s="14" t="s">
        <v>7</v>
      </c>
      <c r="F10" s="14" t="s">
        <v>8</v>
      </c>
      <c r="G10" s="14" t="s">
        <v>275</v>
      </c>
      <c r="H10" s="14" t="s">
        <v>9</v>
      </c>
      <c r="I10" s="14" t="s">
        <v>274</v>
      </c>
      <c r="J10" s="15" t="s">
        <v>273</v>
      </c>
      <c r="K10" s="286" t="s">
        <v>6</v>
      </c>
      <c r="L10" s="14" t="s">
        <v>7</v>
      </c>
      <c r="M10" s="14" t="s">
        <v>8</v>
      </c>
      <c r="N10" s="14" t="s">
        <v>275</v>
      </c>
      <c r="O10" s="14" t="s">
        <v>9</v>
      </c>
      <c r="P10" s="14" t="s">
        <v>274</v>
      </c>
      <c r="Q10" s="15" t="s">
        <v>273</v>
      </c>
      <c r="R10" s="286" t="s">
        <v>6</v>
      </c>
      <c r="S10" s="14" t="s">
        <v>7</v>
      </c>
      <c r="T10" s="14" t="s">
        <v>8</v>
      </c>
      <c r="U10" s="14" t="s">
        <v>275</v>
      </c>
      <c r="V10" s="14" t="s">
        <v>9</v>
      </c>
      <c r="W10" s="14" t="s">
        <v>274</v>
      </c>
      <c r="X10" s="15" t="s">
        <v>273</v>
      </c>
      <c r="Y10" s="286" t="s">
        <v>6</v>
      </c>
      <c r="Z10" s="14" t="s">
        <v>7</v>
      </c>
      <c r="AA10" s="14" t="s">
        <v>8</v>
      </c>
      <c r="AB10" s="14" t="s">
        <v>275</v>
      </c>
      <c r="AC10" s="14" t="s">
        <v>9</v>
      </c>
      <c r="AD10" s="14" t="s">
        <v>274</v>
      </c>
      <c r="AE10" s="15" t="s">
        <v>273</v>
      </c>
      <c r="AF10" s="286" t="s">
        <v>6</v>
      </c>
      <c r="AG10" s="14" t="s">
        <v>7</v>
      </c>
      <c r="AH10" s="14" t="s">
        <v>8</v>
      </c>
      <c r="AI10" s="14" t="s">
        <v>275</v>
      </c>
      <c r="AJ10" s="14" t="s">
        <v>9</v>
      </c>
      <c r="AK10" s="14" t="s">
        <v>274</v>
      </c>
      <c r="AL10" s="15" t="s">
        <v>273</v>
      </c>
      <c r="AM10" s="286" t="s">
        <v>6</v>
      </c>
      <c r="AN10" s="14" t="s">
        <v>10</v>
      </c>
      <c r="AO10" s="14" t="s">
        <v>8</v>
      </c>
      <c r="AP10" s="14" t="s">
        <v>275</v>
      </c>
      <c r="AQ10" s="14" t="s">
        <v>9</v>
      </c>
      <c r="AR10" s="14" t="s">
        <v>274</v>
      </c>
      <c r="AS10" s="15" t="s">
        <v>273</v>
      </c>
      <c r="AT10" s="286" t="s">
        <v>6</v>
      </c>
      <c r="AU10" s="14" t="s">
        <v>7</v>
      </c>
      <c r="AV10" s="14" t="s">
        <v>8</v>
      </c>
      <c r="AW10" s="14" t="s">
        <v>275</v>
      </c>
      <c r="AX10" s="14" t="s">
        <v>9</v>
      </c>
      <c r="AY10" s="14" t="s">
        <v>274</v>
      </c>
      <c r="AZ10" s="15" t="s">
        <v>273</v>
      </c>
      <c r="BA10" s="286" t="s">
        <v>6</v>
      </c>
      <c r="BB10" s="14" t="s">
        <v>7</v>
      </c>
      <c r="BC10" s="14" t="s">
        <v>8</v>
      </c>
      <c r="BD10" s="14" t="s">
        <v>275</v>
      </c>
      <c r="BE10" s="14" t="s">
        <v>9</v>
      </c>
      <c r="BF10" s="14" t="s">
        <v>274</v>
      </c>
      <c r="BG10" s="15" t="s">
        <v>273</v>
      </c>
      <c r="BH10" s="286" t="s">
        <v>6</v>
      </c>
      <c r="BI10" s="14" t="s">
        <v>7</v>
      </c>
      <c r="BJ10" s="14" t="s">
        <v>8</v>
      </c>
      <c r="BK10" s="14" t="s">
        <v>275</v>
      </c>
      <c r="BL10" s="14" t="s">
        <v>9</v>
      </c>
      <c r="BM10" s="14" t="s">
        <v>274</v>
      </c>
      <c r="BN10" s="15" t="s">
        <v>273</v>
      </c>
      <c r="BO10" s="286" t="s">
        <v>6</v>
      </c>
      <c r="BP10" s="14" t="s">
        <v>7</v>
      </c>
      <c r="BQ10" s="14" t="s">
        <v>8</v>
      </c>
      <c r="BR10" s="14" t="s">
        <v>275</v>
      </c>
      <c r="BS10" s="14" t="s">
        <v>9</v>
      </c>
      <c r="BT10" s="14" t="s">
        <v>274</v>
      </c>
      <c r="BU10" s="14" t="s">
        <v>273</v>
      </c>
      <c r="BV10" s="281" t="s">
        <v>6</v>
      </c>
      <c r="BW10" s="16" t="s">
        <v>7</v>
      </c>
      <c r="BX10" s="16" t="s">
        <v>8</v>
      </c>
      <c r="BY10" s="16" t="s">
        <v>275</v>
      </c>
      <c r="BZ10" s="17" t="s">
        <v>9</v>
      </c>
      <c r="CA10" s="16" t="s">
        <v>274</v>
      </c>
      <c r="CB10" s="18" t="s">
        <v>273</v>
      </c>
      <c r="CC10" s="10"/>
      <c r="CD10" s="285" t="s">
        <v>278</v>
      </c>
      <c r="CE10" s="284" t="s">
        <v>277</v>
      </c>
      <c r="CF10" s="284" t="s">
        <v>272</v>
      </c>
      <c r="CG10" s="284" t="s">
        <v>196</v>
      </c>
      <c r="CH10" s="283" t="s">
        <v>276</v>
      </c>
      <c r="CI10" s="282"/>
      <c r="CJ10" s="281" t="s">
        <v>6</v>
      </c>
      <c r="CK10" s="16" t="s">
        <v>7</v>
      </c>
      <c r="CL10" s="16" t="s">
        <v>8</v>
      </c>
      <c r="CM10" s="16" t="s">
        <v>275</v>
      </c>
      <c r="CN10" s="17" t="s">
        <v>9</v>
      </c>
      <c r="CO10" s="16" t="s">
        <v>274</v>
      </c>
      <c r="CP10" s="18" t="s">
        <v>273</v>
      </c>
      <c r="CQ10" s="281" t="s">
        <v>6</v>
      </c>
      <c r="CR10" s="16" t="s">
        <v>7</v>
      </c>
      <c r="CS10" s="79" t="s">
        <v>8</v>
      </c>
      <c r="CT10" s="79" t="s">
        <v>275</v>
      </c>
      <c r="CU10" s="175" t="s">
        <v>9</v>
      </c>
      <c r="CV10" s="79" t="s">
        <v>274</v>
      </c>
      <c r="CW10" s="158" t="s">
        <v>273</v>
      </c>
      <c r="CX10" s="281" t="s">
        <v>6</v>
      </c>
      <c r="CY10" s="16" t="s">
        <v>7</v>
      </c>
      <c r="CZ10" s="79" t="s">
        <v>8</v>
      </c>
      <c r="DA10" s="79" t="s">
        <v>275</v>
      </c>
      <c r="DB10" s="175" t="s">
        <v>9</v>
      </c>
      <c r="DC10" s="79" t="s">
        <v>274</v>
      </c>
      <c r="DD10" s="158" t="s">
        <v>273</v>
      </c>
      <c r="DE10" s="280" t="s">
        <v>6</v>
      </c>
      <c r="DF10" s="279" t="s">
        <v>7</v>
      </c>
      <c r="DG10" s="79" t="s">
        <v>8</v>
      </c>
      <c r="DH10" s="79" t="s">
        <v>275</v>
      </c>
      <c r="DI10" s="175" t="s">
        <v>9</v>
      </c>
      <c r="DJ10" s="79" t="s">
        <v>274</v>
      </c>
      <c r="DK10" s="158" t="s">
        <v>273</v>
      </c>
      <c r="DL10" s="278" t="s">
        <v>6</v>
      </c>
      <c r="DM10" s="277" t="s">
        <v>7</v>
      </c>
      <c r="DN10" s="274" t="s">
        <v>8</v>
      </c>
      <c r="DO10" s="274" t="s">
        <v>275</v>
      </c>
      <c r="DP10" s="274" t="s">
        <v>9</v>
      </c>
      <c r="DQ10" s="274" t="s">
        <v>274</v>
      </c>
      <c r="DR10" s="273" t="s">
        <v>273</v>
      </c>
      <c r="DS10" s="278" t="s">
        <v>6</v>
      </c>
      <c r="DT10" s="277" t="s">
        <v>7</v>
      </c>
      <c r="DU10" s="274" t="s">
        <v>8</v>
      </c>
      <c r="DV10" s="274" t="s">
        <v>275</v>
      </c>
      <c r="DW10" s="274" t="s">
        <v>9</v>
      </c>
      <c r="DX10" s="274" t="s">
        <v>274</v>
      </c>
      <c r="DY10" s="273" t="s">
        <v>273</v>
      </c>
      <c r="DZ10" s="278" t="s">
        <v>6</v>
      </c>
      <c r="EA10" s="277" t="s">
        <v>7</v>
      </c>
      <c r="EB10" s="274" t="s">
        <v>8</v>
      </c>
      <c r="EC10" s="274" t="s">
        <v>275</v>
      </c>
      <c r="ED10" s="274" t="s">
        <v>9</v>
      </c>
      <c r="EE10" s="274" t="s">
        <v>274</v>
      </c>
      <c r="EF10" s="273" t="s">
        <v>273</v>
      </c>
      <c r="EG10" s="276" t="s">
        <v>6</v>
      </c>
      <c r="EH10" s="275" t="s">
        <v>7</v>
      </c>
      <c r="EI10" s="274" t="s">
        <v>8</v>
      </c>
      <c r="EJ10" s="274" t="s">
        <v>275</v>
      </c>
      <c r="EK10" s="274" t="s">
        <v>9</v>
      </c>
      <c r="EL10" s="274" t="s">
        <v>274</v>
      </c>
      <c r="EM10" s="273" t="s">
        <v>273</v>
      </c>
      <c r="EN10" s="276" t="s">
        <v>6</v>
      </c>
      <c r="EO10" s="275" t="s">
        <v>7</v>
      </c>
      <c r="EP10" s="274" t="s">
        <v>8</v>
      </c>
      <c r="EQ10" s="274" t="s">
        <v>275</v>
      </c>
      <c r="ER10" s="274" t="s">
        <v>9</v>
      </c>
      <c r="ES10" s="274" t="s">
        <v>274</v>
      </c>
      <c r="ET10" s="274" t="s">
        <v>273</v>
      </c>
      <c r="EU10" s="276" t="s">
        <v>6</v>
      </c>
      <c r="EV10" s="275" t="s">
        <v>7</v>
      </c>
      <c r="EW10" s="274" t="s">
        <v>8</v>
      </c>
      <c r="EX10" s="274" t="s">
        <v>275</v>
      </c>
      <c r="EY10" s="274" t="s">
        <v>9</v>
      </c>
      <c r="EZ10" s="274" t="s">
        <v>274</v>
      </c>
      <c r="FA10" s="273" t="s">
        <v>273</v>
      </c>
      <c r="FB10" s="272" t="s">
        <v>6</v>
      </c>
      <c r="FC10" s="271" t="s">
        <v>7</v>
      </c>
      <c r="FD10" s="270" t="s">
        <v>8</v>
      </c>
      <c r="FE10" s="270" t="s">
        <v>275</v>
      </c>
      <c r="FF10" s="270" t="s">
        <v>9</v>
      </c>
      <c r="FG10" s="270" t="s">
        <v>274</v>
      </c>
      <c r="FH10" s="270" t="s">
        <v>273</v>
      </c>
      <c r="FI10" s="272" t="s">
        <v>6</v>
      </c>
      <c r="FJ10" s="271" t="s">
        <v>7</v>
      </c>
      <c r="FK10" s="270" t="s">
        <v>8</v>
      </c>
      <c r="FL10" s="270" t="s">
        <v>275</v>
      </c>
      <c r="FM10" s="270" t="s">
        <v>9</v>
      </c>
      <c r="FN10" s="270" t="s">
        <v>274</v>
      </c>
      <c r="FO10" s="269" t="s">
        <v>273</v>
      </c>
      <c r="FP10" s="72"/>
      <c r="FQ10" s="268" t="s">
        <v>269</v>
      </c>
      <c r="FR10" s="267" t="s">
        <v>268</v>
      </c>
      <c r="FS10" s="267" t="s">
        <v>272</v>
      </c>
      <c r="FT10" s="267" t="s">
        <v>196</v>
      </c>
      <c r="FU10" s="266" t="s">
        <v>271</v>
      </c>
      <c r="FV10" s="166"/>
      <c r="FW10" s="265" t="s">
        <v>204</v>
      </c>
      <c r="FX10" s="262" t="s">
        <v>270</v>
      </c>
      <c r="FY10" s="264" t="s">
        <v>269</v>
      </c>
      <c r="FZ10" s="263" t="s">
        <v>268</v>
      </c>
      <c r="GA10" s="262" t="s">
        <v>196</v>
      </c>
      <c r="GB10" s="261" t="s">
        <v>267</v>
      </c>
      <c r="GC10" s="260"/>
      <c r="GD10" s="459" t="s">
        <v>144</v>
      </c>
      <c r="GE10" s="459"/>
      <c r="GF10" s="457" t="s">
        <v>266</v>
      </c>
      <c r="GG10" s="457" t="s">
        <v>265</v>
      </c>
      <c r="GH10" s="259" t="s">
        <v>264</v>
      </c>
      <c r="GI10" s="472" t="s">
        <v>263</v>
      </c>
      <c r="GJ10" s="457" t="s">
        <v>262</v>
      </c>
    </row>
    <row r="11" spans="1:192" s="20" customFormat="1" ht="12.75" customHeight="1">
      <c r="A11" s="20" t="s">
        <v>12</v>
      </c>
      <c r="B11" s="21" t="s">
        <v>13</v>
      </c>
      <c r="C11" s="20">
        <v>6.3</v>
      </c>
      <c r="D11" s="183">
        <v>7.2</v>
      </c>
      <c r="E11" s="182">
        <v>8.3</v>
      </c>
      <c r="F11" s="69">
        <v>601.4</v>
      </c>
      <c r="G11" s="69">
        <v>72.8</v>
      </c>
      <c r="H11" s="69">
        <v>2035</v>
      </c>
      <c r="I11" s="69"/>
      <c r="J11" s="24">
        <v>444</v>
      </c>
      <c r="K11" s="183">
        <v>7.3</v>
      </c>
      <c r="L11" s="182">
        <v>8.2</v>
      </c>
      <c r="M11" s="69">
        <v>877</v>
      </c>
      <c r="N11" s="69">
        <v>120.1</v>
      </c>
      <c r="O11" s="69">
        <v>2806</v>
      </c>
      <c r="P11" s="69"/>
      <c r="Q11" s="24"/>
      <c r="R11" s="30">
        <v>7.2</v>
      </c>
      <c r="S11" s="22">
        <v>7.9</v>
      </c>
      <c r="T11" s="69">
        <v>770</v>
      </c>
      <c r="U11" s="69">
        <v>107.3</v>
      </c>
      <c r="V11" s="69">
        <v>3110</v>
      </c>
      <c r="W11" s="69"/>
      <c r="X11" s="24">
        <v>672.9</v>
      </c>
      <c r="Y11" s="183">
        <v>7.4</v>
      </c>
      <c r="Z11" s="182">
        <v>8.1</v>
      </c>
      <c r="AA11" s="69">
        <v>1132</v>
      </c>
      <c r="AB11" s="69">
        <v>152.1</v>
      </c>
      <c r="AC11" s="69">
        <v>4382</v>
      </c>
      <c r="AD11" s="69"/>
      <c r="AE11" s="24">
        <v>825.6</v>
      </c>
      <c r="AF11" s="30"/>
      <c r="AG11" s="22"/>
      <c r="AH11" s="22"/>
      <c r="AI11" s="22"/>
      <c r="AJ11" s="22"/>
      <c r="AK11" s="22"/>
      <c r="AL11" s="23"/>
      <c r="AM11" s="183"/>
      <c r="AN11" s="182"/>
      <c r="AO11" s="69"/>
      <c r="AP11" s="69"/>
      <c r="AQ11" s="69"/>
      <c r="AR11" s="69"/>
      <c r="AS11" s="24"/>
      <c r="AT11" s="188">
        <v>6.9</v>
      </c>
      <c r="AU11" s="187">
        <v>8.5</v>
      </c>
      <c r="AV11" s="69">
        <v>655</v>
      </c>
      <c r="AW11" s="69">
        <v>77.1</v>
      </c>
      <c r="AX11" s="69">
        <v>4044</v>
      </c>
      <c r="AY11" s="69"/>
      <c r="AZ11" s="24">
        <v>921.2</v>
      </c>
      <c r="BA11" s="188">
        <v>6.91</v>
      </c>
      <c r="BB11" s="187">
        <v>8.18</v>
      </c>
      <c r="BC11" s="69">
        <v>519</v>
      </c>
      <c r="BD11" s="69">
        <v>75.17</v>
      </c>
      <c r="BE11" s="69">
        <v>5813</v>
      </c>
      <c r="BF11" s="69">
        <v>7248.48</v>
      </c>
      <c r="BG11" s="24">
        <v>1032.8</v>
      </c>
      <c r="BH11" s="188">
        <v>6.58</v>
      </c>
      <c r="BI11" s="187">
        <v>7.88</v>
      </c>
      <c r="BJ11" s="69">
        <v>538</v>
      </c>
      <c r="BK11" s="69">
        <v>81</v>
      </c>
      <c r="BL11" s="69">
        <v>5923</v>
      </c>
      <c r="BM11" s="69">
        <v>7783</v>
      </c>
      <c r="BN11" s="24">
        <v>1115</v>
      </c>
      <c r="BO11" s="188">
        <v>7.15</v>
      </c>
      <c r="BP11" s="187">
        <v>8.4</v>
      </c>
      <c r="BQ11" s="69">
        <v>1059</v>
      </c>
      <c r="BR11" s="69">
        <v>148</v>
      </c>
      <c r="BS11" s="69">
        <v>4647</v>
      </c>
      <c r="BT11" s="69">
        <v>8843</v>
      </c>
      <c r="BU11" s="69">
        <v>1264</v>
      </c>
      <c r="BV11" s="188">
        <v>7.48</v>
      </c>
      <c r="BW11" s="187">
        <v>8.95</v>
      </c>
      <c r="BX11" s="69">
        <v>586</v>
      </c>
      <c r="BY11" s="69">
        <v>78</v>
      </c>
      <c r="BZ11" s="189">
        <v>3694</v>
      </c>
      <c r="CA11" s="69">
        <v>9429</v>
      </c>
      <c r="CB11" s="24">
        <v>1343</v>
      </c>
      <c r="CC11" s="69"/>
      <c r="CD11" s="184">
        <f aca="true" t="shared" si="0" ref="CD11:CD42">F11+M11+T11+AA11+AO11+AV11+BC11+BJ11+BQ11+BX11</f>
        <v>6737.4</v>
      </c>
      <c r="CE11" s="69">
        <f aca="true" t="shared" si="1" ref="CE11:CE42">G11+N11+U11+AB11+AP11+AW11+BD11+BK11+BR11+BY11</f>
        <v>911.5699999999999</v>
      </c>
      <c r="CF11" s="182">
        <f>CD11/CE11</f>
        <v>7.390984784492688</v>
      </c>
      <c r="CG11" s="69">
        <f aca="true" t="shared" si="2" ref="CG11:CG42">(CD11/C11)-CE11</f>
        <v>157.8585714285714</v>
      </c>
      <c r="CH11" s="181">
        <f aca="true" t="shared" si="3" ref="CH11:CH42">CG11*3.8</f>
        <v>599.8625714285713</v>
      </c>
      <c r="CI11" s="72"/>
      <c r="CJ11" s="188">
        <v>6.74</v>
      </c>
      <c r="CK11" s="187">
        <v>8.15</v>
      </c>
      <c r="CL11" s="69">
        <v>641</v>
      </c>
      <c r="CM11" s="69">
        <v>95</v>
      </c>
      <c r="CN11" s="189">
        <v>5328</v>
      </c>
      <c r="CO11" s="69">
        <v>10071</v>
      </c>
      <c r="CP11" s="24">
        <v>1438</v>
      </c>
      <c r="CQ11" s="188">
        <v>6.82</v>
      </c>
      <c r="CR11" s="187">
        <v>8.21</v>
      </c>
      <c r="CS11" s="69">
        <v>901.46</v>
      </c>
      <c r="CT11" s="69">
        <v>132.13</v>
      </c>
      <c r="CU11" s="189">
        <v>5308</v>
      </c>
      <c r="CV11" s="69">
        <v>10973.03</v>
      </c>
      <c r="CW11" s="24">
        <v>1571.54</v>
      </c>
      <c r="CX11" s="188">
        <v>7.07</v>
      </c>
      <c r="CY11" s="187">
        <v>8.44</v>
      </c>
      <c r="CZ11" s="69">
        <v>810.08</v>
      </c>
      <c r="DA11" s="69">
        <v>114.55</v>
      </c>
      <c r="DB11" s="69">
        <v>5580</v>
      </c>
      <c r="DC11" s="69">
        <v>11783.1</v>
      </c>
      <c r="DD11" s="258">
        <v>1686.63</v>
      </c>
      <c r="DE11" s="183">
        <v>7.62</v>
      </c>
      <c r="DF11" s="182">
        <v>8.91</v>
      </c>
      <c r="DG11" s="69">
        <v>714.4</v>
      </c>
      <c r="DH11" s="69">
        <v>93.72</v>
      </c>
      <c r="DI11" s="69">
        <v>4727</v>
      </c>
      <c r="DJ11" s="69">
        <v>12497.52</v>
      </c>
      <c r="DK11" s="24">
        <v>1780.76</v>
      </c>
      <c r="DL11" s="183">
        <v>7.25</v>
      </c>
      <c r="DM11" s="182">
        <v>8.43</v>
      </c>
      <c r="DN11" s="69">
        <v>605.65</v>
      </c>
      <c r="DO11" s="69">
        <v>83.54</v>
      </c>
      <c r="DP11" s="69">
        <v>5409</v>
      </c>
      <c r="DQ11" s="69">
        <v>13103.2</v>
      </c>
      <c r="DR11" s="24">
        <v>1864.69</v>
      </c>
      <c r="DS11" s="186"/>
      <c r="DT11" s="72"/>
      <c r="DU11" s="72"/>
      <c r="DV11" s="72"/>
      <c r="DW11" s="72"/>
      <c r="DX11" s="72"/>
      <c r="DY11" s="185"/>
      <c r="DZ11" s="186"/>
      <c r="EA11" s="72"/>
      <c r="EB11" s="72"/>
      <c r="EC11" s="72"/>
      <c r="ED11" s="72"/>
      <c r="EE11" s="72"/>
      <c r="EF11" s="185"/>
      <c r="EG11" s="183">
        <v>7.09</v>
      </c>
      <c r="EH11" s="182">
        <v>8.57</v>
      </c>
      <c r="EI11" s="69">
        <v>651.23</v>
      </c>
      <c r="EJ11" s="69">
        <v>91.9</v>
      </c>
      <c r="EK11" s="69">
        <v>5646</v>
      </c>
      <c r="EL11" s="69">
        <v>13754.46</v>
      </c>
      <c r="EM11" s="24">
        <v>1956.97</v>
      </c>
      <c r="EN11" s="182">
        <v>7.08</v>
      </c>
      <c r="EO11" s="182">
        <v>8.36</v>
      </c>
      <c r="EP11" s="69">
        <v>140.68</v>
      </c>
      <c r="EQ11" s="69">
        <v>19.86</v>
      </c>
      <c r="ER11" s="69">
        <v>0</v>
      </c>
      <c r="ES11" s="197">
        <v>140.67</v>
      </c>
      <c r="ET11" s="197">
        <v>19.86</v>
      </c>
      <c r="EU11" s="183">
        <v>6.85</v>
      </c>
      <c r="EV11" s="182">
        <v>8.25</v>
      </c>
      <c r="EW11" s="69">
        <v>661.02</v>
      </c>
      <c r="EX11" s="69">
        <v>96.42</v>
      </c>
      <c r="EY11" s="69">
        <v>0</v>
      </c>
      <c r="EZ11" s="69">
        <v>801.72</v>
      </c>
      <c r="FA11" s="24">
        <v>116.75</v>
      </c>
      <c r="FB11" s="183">
        <v>6.74</v>
      </c>
      <c r="FC11" s="182">
        <v>8.29</v>
      </c>
      <c r="FD11" s="69">
        <v>680.72</v>
      </c>
      <c r="FE11" s="69">
        <v>101</v>
      </c>
      <c r="FF11" s="69">
        <v>0</v>
      </c>
      <c r="FG11" s="69">
        <v>1482.45</v>
      </c>
      <c r="FH11" s="69">
        <v>218.22</v>
      </c>
      <c r="FI11" s="183">
        <v>7.19</v>
      </c>
      <c r="FJ11" s="182">
        <v>8.78</v>
      </c>
      <c r="FK11" s="69">
        <v>885.7</v>
      </c>
      <c r="FL11" s="69">
        <v>123.13</v>
      </c>
      <c r="FM11" s="69">
        <v>0</v>
      </c>
      <c r="FN11" s="69">
        <v>2368.16</v>
      </c>
      <c r="FO11" s="24">
        <v>342.57</v>
      </c>
      <c r="FP11" s="72"/>
      <c r="FQ11" s="184">
        <f aca="true" t="shared" si="4" ref="FQ11:FQ42">CL11+CS11+CZ11+DG11+DN11+DU11+EB11+EI11+EP11+EW11+FD11+FK11</f>
        <v>6691.9400000000005</v>
      </c>
      <c r="FR11" s="69">
        <f aca="true" t="shared" si="5" ref="FR11:FR42">CM11+CT11+DA11+DH11+DO11+DV11+EC11+EJ11+EQ11+EX11+FE11+FL11</f>
        <v>951.2499999999999</v>
      </c>
      <c r="FS11" s="182">
        <f>FQ11/FR11</f>
        <v>7.034890932982918</v>
      </c>
      <c r="FT11" s="69">
        <f aca="true" t="shared" si="6" ref="FT11:FT42">(FQ11/C11)-FR11</f>
        <v>110.96269841269861</v>
      </c>
      <c r="FU11" s="181">
        <f aca="true" t="shared" si="7" ref="FU11:FU42">FT11*3.9</f>
        <v>432.7545238095246</v>
      </c>
      <c r="FV11" s="166"/>
      <c r="FW11" s="257">
        <f aca="true" t="shared" si="8" ref="FW11:FX13">AVERAGE(FI11,FB11,EU11,EN11,EG11,DZ11,DS11,DL11,DE11,CX11,CQ11,CJ11,BV11,BO11,BH11,BA11,AT11,AM11,AF11,Y11,R11,K11,D11)</f>
        <v>7.082631578947369</v>
      </c>
      <c r="FX11" s="256">
        <f t="shared" si="8"/>
        <v>8.357894736842105</v>
      </c>
      <c r="FY11" s="69">
        <f aca="true" t="shared" si="9" ref="FY11:FY42">FK11+FD11+EW11+EP11+EI11+EB11+DU11+DN11+DG11+CZ11+CS11+CL11+BX11+BQ11+BJ11+BC11+AV11+AO11+AH11+AA11+T11+M11+F11</f>
        <v>13429.339999999998</v>
      </c>
      <c r="FZ11" s="69">
        <f aca="true" t="shared" si="10" ref="FZ11:FZ42">FL11+FE11+EX11+EQ11+EJ11+EC11+DV11+DO11+DH11+DA11+CT11+CM11+BY11+BR11+BK11+BD11+AW11+AP11+AI11+AB11+U11+N11+G11</f>
        <v>1862.8199999999997</v>
      </c>
      <c r="GA11" s="69">
        <f aca="true" t="shared" si="11" ref="GA11:GA42">(FY11/C11)-FZ11</f>
        <v>268.8212698412699</v>
      </c>
      <c r="GB11" s="181">
        <f aca="true" t="shared" si="12" ref="GB11:GB42">GA11*3.85</f>
        <v>1034.9618888888892</v>
      </c>
      <c r="GC11" s="162"/>
      <c r="GD11" s="252">
        <f>FN11</f>
        <v>2368.16</v>
      </c>
      <c r="GE11" s="255">
        <f aca="true" t="shared" si="13" ref="GE11:GE42">FK11+FD11+EW11+EP11+EI11+EB11+DU11+DN11+DG11+CZ11+CS11+CL11+BX11+BQ11+BJ11+BC11+AV11+AO11+AH11+AA11+T11+M11+F11</f>
        <v>13429.339999999998</v>
      </c>
      <c r="GF11" s="254">
        <f>FO11</f>
        <v>342.57</v>
      </c>
      <c r="GG11" s="251">
        <f aca="true" t="shared" si="14" ref="GG11:GG42">FL11+FE11+EX11+EQ11+EJ11+EC11+DV11+DO11+DH11+DA11+CT11+CM11+BY11+BR11+BK11+BD11+AW11+AP11+AI11+AB11+U11+N11+G11</f>
        <v>1862.8199999999997</v>
      </c>
      <c r="GH11" s="253" t="s">
        <v>261</v>
      </c>
      <c r="GI11" s="252">
        <f aca="true" t="shared" si="15" ref="GI11:GI42">(GD11/C11)-GF11</f>
        <v>33.328412698412706</v>
      </c>
      <c r="GJ11" s="251">
        <f aca="true" t="shared" si="16" ref="GJ11:GJ42">(GE11/C11)-GG11</f>
        <v>268.8212698412699</v>
      </c>
    </row>
    <row r="12" spans="1:192" s="20" customFormat="1" ht="12.75" customHeight="1">
      <c r="A12" s="20" t="s">
        <v>14</v>
      </c>
      <c r="B12" s="21" t="s">
        <v>15</v>
      </c>
      <c r="C12" s="20">
        <v>6.3</v>
      </c>
      <c r="D12" s="183"/>
      <c r="E12" s="182"/>
      <c r="F12" s="69"/>
      <c r="G12" s="69"/>
      <c r="H12" s="69"/>
      <c r="I12" s="69"/>
      <c r="J12" s="24"/>
      <c r="K12" s="183"/>
      <c r="L12" s="182"/>
      <c r="M12" s="69"/>
      <c r="N12" s="69"/>
      <c r="O12" s="69"/>
      <c r="P12" s="69"/>
      <c r="Q12" s="24"/>
      <c r="R12" s="30"/>
      <c r="S12" s="22"/>
      <c r="T12" s="69"/>
      <c r="U12" s="69"/>
      <c r="V12" s="69"/>
      <c r="W12" s="69"/>
      <c r="X12" s="24"/>
      <c r="Y12" s="183"/>
      <c r="Z12" s="182"/>
      <c r="AA12" s="69"/>
      <c r="AB12" s="69"/>
      <c r="AC12" s="69"/>
      <c r="AD12" s="69"/>
      <c r="AE12" s="24"/>
      <c r="AF12" s="30"/>
      <c r="AG12" s="22"/>
      <c r="AH12" s="22"/>
      <c r="AI12" s="22"/>
      <c r="AJ12" s="22"/>
      <c r="AK12" s="22"/>
      <c r="AL12" s="23"/>
      <c r="AM12" s="183"/>
      <c r="AN12" s="182"/>
      <c r="AO12" s="69"/>
      <c r="AP12" s="69"/>
      <c r="AQ12" s="69"/>
      <c r="AR12" s="69"/>
      <c r="AS12" s="24"/>
      <c r="AT12" s="188"/>
      <c r="AU12" s="187"/>
      <c r="AV12" s="69"/>
      <c r="AW12" s="69"/>
      <c r="AX12" s="69"/>
      <c r="AY12" s="69"/>
      <c r="AZ12" s="24"/>
      <c r="BA12" s="188"/>
      <c r="BB12" s="187"/>
      <c r="BC12" s="69"/>
      <c r="BD12" s="69"/>
      <c r="BE12" s="69"/>
      <c r="BF12" s="69"/>
      <c r="BG12" s="24"/>
      <c r="BH12" s="188"/>
      <c r="BI12" s="187"/>
      <c r="BJ12" s="69"/>
      <c r="BK12" s="69"/>
      <c r="BL12" s="69"/>
      <c r="BM12" s="69"/>
      <c r="BN12" s="24"/>
      <c r="BO12" s="188"/>
      <c r="BP12" s="187"/>
      <c r="BQ12" s="69">
        <v>5164</v>
      </c>
      <c r="BR12" s="69">
        <v>629</v>
      </c>
      <c r="BS12" s="69"/>
      <c r="BT12" s="69">
        <v>5164</v>
      </c>
      <c r="BU12" s="69">
        <v>629</v>
      </c>
      <c r="BV12" s="188"/>
      <c r="BW12" s="187">
        <v>8.08</v>
      </c>
      <c r="BX12" s="69">
        <v>6629</v>
      </c>
      <c r="BY12" s="69">
        <v>820</v>
      </c>
      <c r="BZ12" s="189"/>
      <c r="CA12" s="69">
        <v>11793</v>
      </c>
      <c r="CB12" s="24">
        <v>1449</v>
      </c>
      <c r="CC12" s="69"/>
      <c r="CD12" s="184">
        <f t="shared" si="0"/>
        <v>11793</v>
      </c>
      <c r="CE12" s="69">
        <f t="shared" si="1"/>
        <v>1449</v>
      </c>
      <c r="CF12" s="182">
        <f>CD12/CE12</f>
        <v>8.138716356107661</v>
      </c>
      <c r="CG12" s="69">
        <f t="shared" si="2"/>
        <v>422.9047619047619</v>
      </c>
      <c r="CH12" s="181">
        <f t="shared" si="3"/>
        <v>1607.0380952380951</v>
      </c>
      <c r="CI12" s="72"/>
      <c r="CJ12" s="188">
        <v>7.24</v>
      </c>
      <c r="CK12" s="187">
        <v>7.24</v>
      </c>
      <c r="CL12" s="197"/>
      <c r="CM12" s="197"/>
      <c r="CN12" s="189"/>
      <c r="CO12" s="204">
        <v>8923.75</v>
      </c>
      <c r="CP12" s="203">
        <v>1138.6</v>
      </c>
      <c r="CQ12" s="188">
        <v>7.09</v>
      </c>
      <c r="CR12" s="187">
        <v>7.39</v>
      </c>
      <c r="CS12" s="69">
        <f aca="true" t="shared" si="17" ref="CS12:CT17">CV12-CO12</f>
        <v>2391.040000000001</v>
      </c>
      <c r="CT12" s="69">
        <f t="shared" si="17"/>
        <v>337.10000000000014</v>
      </c>
      <c r="CU12" s="189"/>
      <c r="CV12" s="69">
        <v>11314.79</v>
      </c>
      <c r="CW12" s="24">
        <v>1475.7</v>
      </c>
      <c r="CX12" s="188">
        <v>7.46212488902042</v>
      </c>
      <c r="CY12" s="187">
        <v>7.786488956964278</v>
      </c>
      <c r="CZ12" s="69">
        <f aca="true" t="shared" si="18" ref="CZ12:DA17">DC12-CV12</f>
        <v>1292.4699999999993</v>
      </c>
      <c r="DA12" s="69">
        <f t="shared" si="18"/>
        <v>213.79999999999995</v>
      </c>
      <c r="DB12" s="69">
        <v>0</v>
      </c>
      <c r="DC12" s="69">
        <v>12607.26</v>
      </c>
      <c r="DD12" s="24">
        <v>1689.5</v>
      </c>
      <c r="DE12" s="183">
        <v>7.377351140790206</v>
      </c>
      <c r="DF12" s="182">
        <v>7.712100058173357</v>
      </c>
      <c r="DG12" s="69">
        <f aca="true" t="shared" si="19" ref="DG12:DH17">DJ12-DC12</f>
        <v>649.8400000000001</v>
      </c>
      <c r="DH12" s="69">
        <f t="shared" si="19"/>
        <v>107.5</v>
      </c>
      <c r="DI12" s="207">
        <v>0</v>
      </c>
      <c r="DJ12" s="49">
        <v>13257.1</v>
      </c>
      <c r="DK12" s="97">
        <v>1797</v>
      </c>
      <c r="DL12" s="183">
        <v>7.276841036058913</v>
      </c>
      <c r="DM12" s="182">
        <v>7.617278043593833</v>
      </c>
      <c r="DN12" s="69">
        <f>DQ12-DJ12</f>
        <v>1071</v>
      </c>
      <c r="DO12" s="69">
        <f>DR12-DK12</f>
        <v>172</v>
      </c>
      <c r="DP12" s="69">
        <v>0</v>
      </c>
      <c r="DQ12" s="69">
        <v>14328.1</v>
      </c>
      <c r="DR12" s="24">
        <v>1969</v>
      </c>
      <c r="DS12" s="186"/>
      <c r="DT12" s="72"/>
      <c r="DU12" s="72"/>
      <c r="DV12" s="72"/>
      <c r="DW12" s="72"/>
      <c r="DX12" s="72"/>
      <c r="DY12" s="185"/>
      <c r="DZ12" s="186"/>
      <c r="EA12" s="72"/>
      <c r="EB12" s="72"/>
      <c r="EC12" s="72"/>
      <c r="ED12" s="72"/>
      <c r="EE12" s="72"/>
      <c r="EF12" s="185"/>
      <c r="EG12" s="183">
        <v>7.170202952029521</v>
      </c>
      <c r="EH12" s="182">
        <v>7.5</v>
      </c>
      <c r="EI12" s="205">
        <f aca="true" t="shared" si="20" ref="EI12:EJ16">EL12-DQ12</f>
        <v>1216.8999999999996</v>
      </c>
      <c r="EJ12" s="205">
        <f t="shared" si="20"/>
        <v>199</v>
      </c>
      <c r="EK12" s="69">
        <v>0</v>
      </c>
      <c r="EL12" s="69">
        <v>15545</v>
      </c>
      <c r="EM12" s="24">
        <v>2168</v>
      </c>
      <c r="EN12" s="182">
        <v>7.137205162438807</v>
      </c>
      <c r="EO12" s="182">
        <v>7.5327853452325035</v>
      </c>
      <c r="EP12" s="69">
        <v>1900.2999999999993</v>
      </c>
      <c r="EQ12" s="69">
        <v>251</v>
      </c>
      <c r="ER12" s="69">
        <v>0</v>
      </c>
      <c r="ES12" s="69">
        <v>16037.3</v>
      </c>
      <c r="ET12" s="69">
        <v>2247</v>
      </c>
      <c r="EU12" s="183">
        <v>7.108497011101622</v>
      </c>
      <c r="EV12" s="182">
        <v>7.519467028003612</v>
      </c>
      <c r="EW12" s="69">
        <v>610.7999999999993</v>
      </c>
      <c r="EX12" s="69">
        <v>95</v>
      </c>
      <c r="EY12" s="69">
        <v>0</v>
      </c>
      <c r="EZ12" s="69">
        <v>16648.1</v>
      </c>
      <c r="FA12" s="24">
        <v>2342</v>
      </c>
      <c r="FB12" s="183">
        <v>7.065605875152999</v>
      </c>
      <c r="FC12" s="182">
        <v>7.490397923875432</v>
      </c>
      <c r="FD12" s="69">
        <f>FG12-EZ12</f>
        <v>669.7000000000007</v>
      </c>
      <c r="FE12" s="69">
        <f>FH12-FA12</f>
        <v>109</v>
      </c>
      <c r="FF12" s="69">
        <v>0</v>
      </c>
      <c r="FG12" s="69">
        <v>17317.8</v>
      </c>
      <c r="FH12" s="69">
        <v>2451</v>
      </c>
      <c r="FI12" s="183">
        <v>7.03500592651126</v>
      </c>
      <c r="FJ12" s="182">
        <v>7.468791946308724</v>
      </c>
      <c r="FK12" s="69">
        <v>1768.2999999999993</v>
      </c>
      <c r="FL12" s="69">
        <v>284</v>
      </c>
      <c r="FM12" s="69">
        <v>0</v>
      </c>
      <c r="FN12" s="69">
        <v>17805.6</v>
      </c>
      <c r="FO12" s="24">
        <v>2531</v>
      </c>
      <c r="FP12" s="72"/>
      <c r="FQ12" s="184">
        <f t="shared" si="4"/>
        <v>11570.349999999999</v>
      </c>
      <c r="FR12" s="69">
        <f t="shared" si="5"/>
        <v>1768.4</v>
      </c>
      <c r="FS12" s="182">
        <f>FQ12/FR12</f>
        <v>6.5428353313729914</v>
      </c>
      <c r="FT12" s="69">
        <f t="shared" si="6"/>
        <v>68.16349206349173</v>
      </c>
      <c r="FU12" s="181">
        <f t="shared" si="7"/>
        <v>265.83761904761775</v>
      </c>
      <c r="FV12" s="166"/>
      <c r="FW12" s="183">
        <f t="shared" si="8"/>
        <v>7.196283399310374</v>
      </c>
      <c r="FX12" s="182">
        <f t="shared" si="8"/>
        <v>7.57611902746834</v>
      </c>
      <c r="FY12" s="69">
        <f t="shared" si="9"/>
        <v>23363.35</v>
      </c>
      <c r="FZ12" s="69">
        <f t="shared" si="10"/>
        <v>3217.4</v>
      </c>
      <c r="GA12" s="69">
        <f t="shared" si="11"/>
        <v>491.0682539682539</v>
      </c>
      <c r="GB12" s="181">
        <f t="shared" si="12"/>
        <v>1890.6127777777774</v>
      </c>
      <c r="GC12" s="162"/>
      <c r="GD12" s="161">
        <f>FN12</f>
        <v>17805.6</v>
      </c>
      <c r="GE12" s="160">
        <f t="shared" si="13"/>
        <v>23363.35</v>
      </c>
      <c r="GF12" s="69">
        <f>FO12</f>
        <v>2531</v>
      </c>
      <c r="GG12" s="24">
        <f t="shared" si="14"/>
        <v>3217.4</v>
      </c>
      <c r="GH12" s="192" t="s">
        <v>260</v>
      </c>
      <c r="GI12" s="161">
        <f t="shared" si="15"/>
        <v>295.2857142857142</v>
      </c>
      <c r="GJ12" s="24">
        <f t="shared" si="16"/>
        <v>491.0682539682539</v>
      </c>
    </row>
    <row r="13" spans="1:192" s="20" customFormat="1" ht="12.75">
      <c r="A13" s="20" t="s">
        <v>14</v>
      </c>
      <c r="B13" s="21" t="s">
        <v>16</v>
      </c>
      <c r="C13" s="20">
        <v>6.3</v>
      </c>
      <c r="D13" s="183"/>
      <c r="E13" s="182"/>
      <c r="F13" s="69"/>
      <c r="G13" s="69"/>
      <c r="H13" s="69"/>
      <c r="I13" s="69"/>
      <c r="J13" s="24"/>
      <c r="K13" s="183"/>
      <c r="L13" s="182"/>
      <c r="M13" s="69"/>
      <c r="N13" s="69"/>
      <c r="O13" s="69"/>
      <c r="P13" s="69"/>
      <c r="Q13" s="24"/>
      <c r="R13" s="30"/>
      <c r="S13" s="22"/>
      <c r="T13" s="69"/>
      <c r="U13" s="69"/>
      <c r="V13" s="69"/>
      <c r="W13" s="69"/>
      <c r="X13" s="24"/>
      <c r="Y13" s="183"/>
      <c r="Z13" s="182"/>
      <c r="AA13" s="69"/>
      <c r="AB13" s="69"/>
      <c r="AC13" s="69"/>
      <c r="AD13" s="69"/>
      <c r="AE13" s="24"/>
      <c r="AF13" s="30"/>
      <c r="AG13" s="22"/>
      <c r="AH13" s="22"/>
      <c r="AI13" s="22"/>
      <c r="AJ13" s="22"/>
      <c r="AK13" s="22"/>
      <c r="AL13" s="23"/>
      <c r="AM13" s="183"/>
      <c r="AN13" s="182"/>
      <c r="AO13" s="69"/>
      <c r="AP13" s="69"/>
      <c r="AQ13" s="69"/>
      <c r="AR13" s="69"/>
      <c r="AS13" s="24"/>
      <c r="AT13" s="188">
        <v>8.62</v>
      </c>
      <c r="AU13" s="187"/>
      <c r="AV13" s="69">
        <v>1817.45</v>
      </c>
      <c r="AW13" s="69">
        <v>210.63</v>
      </c>
      <c r="AX13" s="69"/>
      <c r="AY13" s="69">
        <v>1817.45</v>
      </c>
      <c r="AZ13" s="24">
        <v>210.63</v>
      </c>
      <c r="BA13" s="188"/>
      <c r="BB13" s="187"/>
      <c r="BC13" s="69"/>
      <c r="BD13" s="69"/>
      <c r="BE13" s="69"/>
      <c r="BF13" s="69"/>
      <c r="BG13" s="24"/>
      <c r="BH13" s="188"/>
      <c r="BI13" s="187"/>
      <c r="BJ13" s="69"/>
      <c r="BK13" s="69"/>
      <c r="BL13" s="69"/>
      <c r="BM13" s="69"/>
      <c r="BN13" s="24"/>
      <c r="BO13" s="188">
        <v>7.54</v>
      </c>
      <c r="BP13" s="187"/>
      <c r="BQ13" s="69"/>
      <c r="BR13" s="69"/>
      <c r="BS13" s="69"/>
      <c r="BT13" s="69">
        <v>3795</v>
      </c>
      <c r="BU13" s="69">
        <v>503</v>
      </c>
      <c r="BV13" s="188"/>
      <c r="BW13" s="187">
        <v>7.54</v>
      </c>
      <c r="BX13" s="69">
        <v>5373</v>
      </c>
      <c r="BY13" s="69">
        <v>712</v>
      </c>
      <c r="BZ13" s="189"/>
      <c r="CA13" s="69">
        <v>9168</v>
      </c>
      <c r="CB13" s="24">
        <v>1215</v>
      </c>
      <c r="CC13" s="69"/>
      <c r="CD13" s="184">
        <f t="shared" si="0"/>
        <v>7190.45</v>
      </c>
      <c r="CE13" s="69">
        <f t="shared" si="1"/>
        <v>922.63</v>
      </c>
      <c r="CF13" s="182">
        <f>CD13/CE13</f>
        <v>7.793427484473733</v>
      </c>
      <c r="CG13" s="69">
        <f t="shared" si="2"/>
        <v>218.71126984126988</v>
      </c>
      <c r="CH13" s="181">
        <f t="shared" si="3"/>
        <v>831.1028253968256</v>
      </c>
      <c r="CI13" s="72"/>
      <c r="CJ13" s="188">
        <v>7.49</v>
      </c>
      <c r="CK13" s="187">
        <v>7.77</v>
      </c>
      <c r="CL13" s="197">
        <f aca="true" t="shared" si="21" ref="CL13:CM17">CO13-CA13</f>
        <v>-2079.49</v>
      </c>
      <c r="CM13" s="197">
        <f t="shared" si="21"/>
        <v>-268.62</v>
      </c>
      <c r="CN13" s="189"/>
      <c r="CO13" s="197">
        <v>7088.51</v>
      </c>
      <c r="CP13" s="112">
        <v>946.38</v>
      </c>
      <c r="CQ13" s="188">
        <v>7.37</v>
      </c>
      <c r="CR13" s="187">
        <v>7.64</v>
      </c>
      <c r="CS13" s="69">
        <f t="shared" si="17"/>
        <v>1890.8500000000004</v>
      </c>
      <c r="CT13" s="69">
        <f t="shared" si="17"/>
        <v>256.62</v>
      </c>
      <c r="CU13" s="189"/>
      <c r="CV13" s="69">
        <v>8979.36</v>
      </c>
      <c r="CW13" s="24">
        <v>1203</v>
      </c>
      <c r="CX13" s="188">
        <v>7.505057454040172</v>
      </c>
      <c r="CY13" s="187">
        <v>7.780641607761998</v>
      </c>
      <c r="CZ13" s="69">
        <f t="shared" si="18"/>
        <v>2039.039999999999</v>
      </c>
      <c r="DA13" s="69">
        <f t="shared" si="18"/>
        <v>265.1300000000001</v>
      </c>
      <c r="DB13" s="69">
        <v>0</v>
      </c>
      <c r="DC13" s="69">
        <v>11018.4</v>
      </c>
      <c r="DD13" s="24">
        <v>1468.13</v>
      </c>
      <c r="DE13" s="183">
        <v>7.535770392749245</v>
      </c>
      <c r="DF13" s="182">
        <v>7.809455228553539</v>
      </c>
      <c r="DG13" s="69">
        <f t="shared" si="19"/>
        <v>1453.300000000001</v>
      </c>
      <c r="DH13" s="69">
        <f t="shared" si="19"/>
        <v>186.8699999999999</v>
      </c>
      <c r="DI13" s="69">
        <v>0</v>
      </c>
      <c r="DJ13" s="69">
        <v>12471.7</v>
      </c>
      <c r="DK13" s="24">
        <v>1655</v>
      </c>
      <c r="DL13" s="183"/>
      <c r="DM13" s="182"/>
      <c r="DN13" s="69"/>
      <c r="DO13" s="69"/>
      <c r="DP13" s="69"/>
      <c r="DQ13" s="69"/>
      <c r="DR13" s="24"/>
      <c r="DS13" s="186"/>
      <c r="DT13" s="72"/>
      <c r="DU13" s="72"/>
      <c r="DV13" s="72"/>
      <c r="DW13" s="72"/>
      <c r="DX13" s="72"/>
      <c r="DY13" s="185"/>
      <c r="DZ13" s="186"/>
      <c r="EA13" s="72"/>
      <c r="EB13" s="72"/>
      <c r="EC13" s="72"/>
      <c r="ED13" s="72"/>
      <c r="EE13" s="72"/>
      <c r="EF13" s="185"/>
      <c r="EG13" s="191"/>
      <c r="EH13" s="190"/>
      <c r="EI13" s="205">
        <f t="shared" si="20"/>
        <v>0</v>
      </c>
      <c r="EJ13" s="205">
        <f t="shared" si="20"/>
        <v>0</v>
      </c>
      <c r="EK13" s="190"/>
      <c r="EL13" s="190"/>
      <c r="EM13" s="241"/>
      <c r="EN13" s="190"/>
      <c r="EO13" s="190"/>
      <c r="EP13" s="190"/>
      <c r="EQ13" s="190"/>
      <c r="ER13" s="190"/>
      <c r="ES13" s="190"/>
      <c r="ET13" s="190"/>
      <c r="EU13" s="191"/>
      <c r="EV13" s="190"/>
      <c r="EW13" s="72"/>
      <c r="EX13" s="72"/>
      <c r="EY13" s="72"/>
      <c r="EZ13" s="72"/>
      <c r="FA13" s="185"/>
      <c r="FB13" s="191"/>
      <c r="FC13" s="190"/>
      <c r="FD13" s="190"/>
      <c r="FE13" s="190"/>
      <c r="FF13" s="190"/>
      <c r="FG13" s="190"/>
      <c r="FH13" s="190"/>
      <c r="FI13" s="191"/>
      <c r="FJ13" s="190"/>
      <c r="FK13" s="190"/>
      <c r="FL13" s="190"/>
      <c r="FM13" s="190"/>
      <c r="FN13" s="190"/>
      <c r="FO13" s="241"/>
      <c r="FP13" s="72"/>
      <c r="FQ13" s="184">
        <f t="shared" si="4"/>
        <v>3303.7000000000007</v>
      </c>
      <c r="FR13" s="69">
        <f t="shared" si="5"/>
        <v>440</v>
      </c>
      <c r="FS13" s="182">
        <f>FQ13/FR13</f>
        <v>7.508409090909092</v>
      </c>
      <c r="FT13" s="69">
        <f t="shared" si="6"/>
        <v>84.39682539682553</v>
      </c>
      <c r="FU13" s="181">
        <f t="shared" si="7"/>
        <v>329.14761904761957</v>
      </c>
      <c r="FV13" s="166"/>
      <c r="FW13" s="183">
        <f t="shared" si="8"/>
        <v>7.676804641131569</v>
      </c>
      <c r="FX13" s="182">
        <f t="shared" si="8"/>
        <v>7.708019367263107</v>
      </c>
      <c r="FY13" s="69">
        <f t="shared" si="9"/>
        <v>10494.150000000001</v>
      </c>
      <c r="FZ13" s="69">
        <f t="shared" si="10"/>
        <v>1362.63</v>
      </c>
      <c r="GA13" s="69">
        <f t="shared" si="11"/>
        <v>303.1080952380953</v>
      </c>
      <c r="GB13" s="181">
        <f t="shared" si="12"/>
        <v>1166.966166666667</v>
      </c>
      <c r="GC13" s="162"/>
      <c r="GD13" s="161">
        <f>DJ13</f>
        <v>12471.7</v>
      </c>
      <c r="GE13" s="160">
        <f t="shared" si="13"/>
        <v>10494.150000000001</v>
      </c>
      <c r="GF13" s="69">
        <f>DK13</f>
        <v>1655</v>
      </c>
      <c r="GG13" s="24">
        <f t="shared" si="14"/>
        <v>1362.63</v>
      </c>
      <c r="GH13" s="192" t="s">
        <v>259</v>
      </c>
      <c r="GI13" s="161">
        <f t="shared" si="15"/>
        <v>324.6349206349207</v>
      </c>
      <c r="GJ13" s="24">
        <f t="shared" si="16"/>
        <v>303.1080952380953</v>
      </c>
    </row>
    <row r="14" spans="1:192" s="20" customFormat="1" ht="12.75">
      <c r="A14" s="20" t="s">
        <v>14</v>
      </c>
      <c r="B14" s="21" t="s">
        <v>160</v>
      </c>
      <c r="C14" s="20">
        <v>6.3</v>
      </c>
      <c r="D14" s="183"/>
      <c r="E14" s="182"/>
      <c r="F14" s="69"/>
      <c r="G14" s="69"/>
      <c r="H14" s="69"/>
      <c r="I14" s="69"/>
      <c r="J14" s="24"/>
      <c r="K14" s="183"/>
      <c r="L14" s="182"/>
      <c r="M14" s="69"/>
      <c r="N14" s="69"/>
      <c r="O14" s="69"/>
      <c r="P14" s="69"/>
      <c r="Q14" s="24"/>
      <c r="R14" s="30"/>
      <c r="S14" s="22"/>
      <c r="T14" s="69"/>
      <c r="U14" s="69"/>
      <c r="V14" s="69"/>
      <c r="W14" s="69"/>
      <c r="X14" s="24"/>
      <c r="Y14" s="183"/>
      <c r="Z14" s="182"/>
      <c r="AA14" s="69"/>
      <c r="AB14" s="69"/>
      <c r="AC14" s="69"/>
      <c r="AD14" s="69"/>
      <c r="AE14" s="24"/>
      <c r="AF14" s="30"/>
      <c r="AG14" s="22"/>
      <c r="AH14" s="22"/>
      <c r="AI14" s="22"/>
      <c r="AJ14" s="22"/>
      <c r="AK14" s="22"/>
      <c r="AL14" s="23"/>
      <c r="AM14" s="183"/>
      <c r="AN14" s="182"/>
      <c r="AO14" s="69"/>
      <c r="AP14" s="69"/>
      <c r="AQ14" s="69"/>
      <c r="AR14" s="69"/>
      <c r="AS14" s="24"/>
      <c r="AT14" s="188"/>
      <c r="AU14" s="187"/>
      <c r="AV14" s="69"/>
      <c r="AW14" s="69"/>
      <c r="AX14" s="69"/>
      <c r="AY14" s="69"/>
      <c r="AZ14" s="24"/>
      <c r="BA14" s="188"/>
      <c r="BB14" s="187"/>
      <c r="BC14" s="69"/>
      <c r="BD14" s="69"/>
      <c r="BE14" s="69"/>
      <c r="BF14" s="69"/>
      <c r="BG14" s="24"/>
      <c r="BH14" s="188"/>
      <c r="BI14" s="187"/>
      <c r="BJ14" s="69"/>
      <c r="BK14" s="69"/>
      <c r="BL14" s="69"/>
      <c r="BM14" s="69"/>
      <c r="BN14" s="24"/>
      <c r="BO14" s="188"/>
      <c r="BP14" s="187"/>
      <c r="BQ14" s="69"/>
      <c r="BR14" s="69"/>
      <c r="BS14" s="69"/>
      <c r="BT14" s="69"/>
      <c r="BU14" s="69"/>
      <c r="BV14" s="188"/>
      <c r="BW14" s="187"/>
      <c r="BX14" s="69"/>
      <c r="BY14" s="69"/>
      <c r="BZ14" s="189"/>
      <c r="CA14" s="69"/>
      <c r="CB14" s="24"/>
      <c r="CC14" s="69"/>
      <c r="CD14" s="184">
        <f t="shared" si="0"/>
        <v>0</v>
      </c>
      <c r="CE14" s="69">
        <f t="shared" si="1"/>
        <v>0</v>
      </c>
      <c r="CF14" s="182"/>
      <c r="CG14" s="69">
        <f t="shared" si="2"/>
        <v>0</v>
      </c>
      <c r="CH14" s="181">
        <f t="shared" si="3"/>
        <v>0</v>
      </c>
      <c r="CI14" s="72"/>
      <c r="CJ14" s="209"/>
      <c r="CK14" s="208"/>
      <c r="CL14" s="205">
        <f t="shared" si="21"/>
        <v>0</v>
      </c>
      <c r="CM14" s="205">
        <f t="shared" si="21"/>
        <v>0</v>
      </c>
      <c r="CN14" s="210"/>
      <c r="CO14" s="72"/>
      <c r="CP14" s="185"/>
      <c r="CQ14" s="209"/>
      <c r="CR14" s="208"/>
      <c r="CS14" s="69">
        <f t="shared" si="17"/>
        <v>0</v>
      </c>
      <c r="CT14" s="69">
        <f t="shared" si="17"/>
        <v>0</v>
      </c>
      <c r="CU14" s="210"/>
      <c r="CV14" s="72"/>
      <c r="CW14" s="185"/>
      <c r="CX14" s="209"/>
      <c r="CY14" s="208"/>
      <c r="CZ14" s="69">
        <f t="shared" si="18"/>
        <v>0</v>
      </c>
      <c r="DA14" s="69">
        <f t="shared" si="18"/>
        <v>0</v>
      </c>
      <c r="DB14" s="72"/>
      <c r="DC14" s="72"/>
      <c r="DD14" s="185"/>
      <c r="DE14" s="191"/>
      <c r="DF14" s="190"/>
      <c r="DG14" s="69">
        <f t="shared" si="19"/>
        <v>0</v>
      </c>
      <c r="DH14" s="69">
        <f t="shared" si="19"/>
        <v>0</v>
      </c>
      <c r="DI14" s="72"/>
      <c r="DJ14" s="72"/>
      <c r="DK14" s="185"/>
      <c r="DL14" s="191"/>
      <c r="DM14" s="190"/>
      <c r="DN14" s="69">
        <f aca="true" t="shared" si="22" ref="DN14:DO17">DQ14-DJ14</f>
        <v>0</v>
      </c>
      <c r="DO14" s="69">
        <f t="shared" si="22"/>
        <v>0</v>
      </c>
      <c r="DP14" s="72"/>
      <c r="DQ14" s="72"/>
      <c r="DR14" s="185"/>
      <c r="DS14" s="186"/>
      <c r="DT14" s="72"/>
      <c r="DU14" s="72"/>
      <c r="DV14" s="72"/>
      <c r="DW14" s="72"/>
      <c r="DX14" s="72"/>
      <c r="DY14" s="185"/>
      <c r="DZ14" s="186"/>
      <c r="EA14" s="72"/>
      <c r="EB14" s="72"/>
      <c r="EC14" s="72"/>
      <c r="ED14" s="72"/>
      <c r="EE14" s="72"/>
      <c r="EF14" s="185"/>
      <c r="EG14" s="191"/>
      <c r="EH14" s="190"/>
      <c r="EI14" s="205">
        <f t="shared" si="20"/>
        <v>0</v>
      </c>
      <c r="EJ14" s="205">
        <f t="shared" si="20"/>
        <v>0</v>
      </c>
      <c r="EK14" s="190"/>
      <c r="EL14" s="190"/>
      <c r="EM14" s="241"/>
      <c r="EN14" s="190"/>
      <c r="EO14" s="190"/>
      <c r="EP14" s="190"/>
      <c r="EQ14" s="190"/>
      <c r="ER14" s="190"/>
      <c r="ES14" s="190"/>
      <c r="ET14" s="190"/>
      <c r="EU14" s="191"/>
      <c r="EV14" s="190"/>
      <c r="EW14" s="72"/>
      <c r="EX14" s="72"/>
      <c r="EY14" s="72"/>
      <c r="EZ14" s="72"/>
      <c r="FA14" s="185"/>
      <c r="FB14" s="191"/>
      <c r="FC14" s="190"/>
      <c r="FD14" s="190"/>
      <c r="FE14" s="190"/>
      <c r="FF14" s="190"/>
      <c r="FG14" s="190"/>
      <c r="FH14" s="190"/>
      <c r="FI14" s="191"/>
      <c r="FJ14" s="190"/>
      <c r="FK14" s="190"/>
      <c r="FL14" s="190"/>
      <c r="FM14" s="190"/>
      <c r="FN14" s="190"/>
      <c r="FO14" s="241"/>
      <c r="FP14" s="72"/>
      <c r="FQ14" s="184">
        <f t="shared" si="4"/>
        <v>0</v>
      </c>
      <c r="FR14" s="69">
        <f t="shared" si="5"/>
        <v>0</v>
      </c>
      <c r="FS14" s="182"/>
      <c r="FT14" s="69">
        <f t="shared" si="6"/>
        <v>0</v>
      </c>
      <c r="FU14" s="181">
        <f t="shared" si="7"/>
        <v>0</v>
      </c>
      <c r="FV14" s="166"/>
      <c r="FW14" s="183"/>
      <c r="FX14" s="182"/>
      <c r="FY14" s="69">
        <f t="shared" si="9"/>
        <v>0</v>
      </c>
      <c r="FZ14" s="69">
        <f t="shared" si="10"/>
        <v>0</v>
      </c>
      <c r="GA14" s="69">
        <f t="shared" si="11"/>
        <v>0</v>
      </c>
      <c r="GB14" s="181">
        <f t="shared" si="12"/>
        <v>0</v>
      </c>
      <c r="GC14" s="162"/>
      <c r="GD14" s="161">
        <f aca="true" t="shared" si="23" ref="GD14:GD22">FN14</f>
        <v>0</v>
      </c>
      <c r="GE14" s="160">
        <f t="shared" si="13"/>
        <v>0</v>
      </c>
      <c r="GF14" s="69">
        <f aca="true" t="shared" si="24" ref="GF14:GF22">FO14</f>
        <v>0</v>
      </c>
      <c r="GG14" s="24">
        <f t="shared" si="14"/>
        <v>0</v>
      </c>
      <c r="GH14" s="250" t="s">
        <v>258</v>
      </c>
      <c r="GI14" s="161">
        <f t="shared" si="15"/>
        <v>0</v>
      </c>
      <c r="GJ14" s="24">
        <f t="shared" si="16"/>
        <v>0</v>
      </c>
    </row>
    <row r="15" spans="1:192" s="20" customFormat="1" ht="12.75" customHeight="1">
      <c r="A15" s="20" t="s">
        <v>14</v>
      </c>
      <c r="B15" s="21" t="s">
        <v>161</v>
      </c>
      <c r="C15" s="20">
        <v>6.3</v>
      </c>
      <c r="D15" s="183"/>
      <c r="E15" s="182"/>
      <c r="F15" s="69"/>
      <c r="G15" s="69"/>
      <c r="H15" s="69"/>
      <c r="I15" s="69"/>
      <c r="J15" s="24"/>
      <c r="K15" s="183"/>
      <c r="L15" s="182"/>
      <c r="M15" s="69"/>
      <c r="N15" s="69"/>
      <c r="O15" s="69"/>
      <c r="P15" s="69"/>
      <c r="Q15" s="24"/>
      <c r="R15" s="30"/>
      <c r="S15" s="22"/>
      <c r="T15" s="69"/>
      <c r="U15" s="69"/>
      <c r="V15" s="69"/>
      <c r="W15" s="69"/>
      <c r="X15" s="24"/>
      <c r="Y15" s="183"/>
      <c r="Z15" s="182"/>
      <c r="AA15" s="69"/>
      <c r="AB15" s="69"/>
      <c r="AC15" s="69"/>
      <c r="AD15" s="69"/>
      <c r="AE15" s="24"/>
      <c r="AF15" s="30"/>
      <c r="AG15" s="22"/>
      <c r="AH15" s="22"/>
      <c r="AI15" s="22"/>
      <c r="AJ15" s="22"/>
      <c r="AK15" s="22"/>
      <c r="AL15" s="23"/>
      <c r="AM15" s="183"/>
      <c r="AN15" s="182"/>
      <c r="AO15" s="69"/>
      <c r="AP15" s="69"/>
      <c r="AQ15" s="69"/>
      <c r="AR15" s="69"/>
      <c r="AS15" s="24"/>
      <c r="AT15" s="188"/>
      <c r="AU15" s="187"/>
      <c r="AV15" s="69"/>
      <c r="AW15" s="69"/>
      <c r="AX15" s="69"/>
      <c r="AY15" s="69"/>
      <c r="AZ15" s="24"/>
      <c r="BA15" s="188"/>
      <c r="BB15" s="187"/>
      <c r="BC15" s="69"/>
      <c r="BD15" s="69"/>
      <c r="BE15" s="69"/>
      <c r="BF15" s="69"/>
      <c r="BG15" s="24"/>
      <c r="BH15" s="188"/>
      <c r="BI15" s="187"/>
      <c r="BJ15" s="69"/>
      <c r="BK15" s="69"/>
      <c r="BL15" s="69"/>
      <c r="BM15" s="69"/>
      <c r="BN15" s="24"/>
      <c r="BO15" s="188"/>
      <c r="BP15" s="187"/>
      <c r="BQ15" s="69"/>
      <c r="BR15" s="69"/>
      <c r="BS15" s="69"/>
      <c r="BT15" s="69"/>
      <c r="BU15" s="69"/>
      <c r="BV15" s="188"/>
      <c r="BW15" s="187"/>
      <c r="BX15" s="69"/>
      <c r="BY15" s="69"/>
      <c r="BZ15" s="189"/>
      <c r="CA15" s="69"/>
      <c r="CB15" s="24"/>
      <c r="CC15" s="69"/>
      <c r="CD15" s="184">
        <f t="shared" si="0"/>
        <v>0</v>
      </c>
      <c r="CE15" s="69">
        <f t="shared" si="1"/>
        <v>0</v>
      </c>
      <c r="CF15" s="182"/>
      <c r="CG15" s="69">
        <f t="shared" si="2"/>
        <v>0</v>
      </c>
      <c r="CH15" s="181">
        <f t="shared" si="3"/>
        <v>0</v>
      </c>
      <c r="CI15" s="72"/>
      <c r="CJ15" s="209"/>
      <c r="CK15" s="208"/>
      <c r="CL15" s="205">
        <f t="shared" si="21"/>
        <v>0</v>
      </c>
      <c r="CM15" s="205">
        <f t="shared" si="21"/>
        <v>0</v>
      </c>
      <c r="CN15" s="210"/>
      <c r="CO15" s="72"/>
      <c r="CP15" s="185"/>
      <c r="CQ15" s="209"/>
      <c r="CR15" s="208"/>
      <c r="CS15" s="69">
        <f t="shared" si="17"/>
        <v>0</v>
      </c>
      <c r="CT15" s="69">
        <f t="shared" si="17"/>
        <v>0</v>
      </c>
      <c r="CU15" s="210"/>
      <c r="CV15" s="72"/>
      <c r="CW15" s="185"/>
      <c r="CX15" s="209"/>
      <c r="CY15" s="208"/>
      <c r="CZ15" s="69">
        <f t="shared" si="18"/>
        <v>0</v>
      </c>
      <c r="DA15" s="69">
        <f t="shared" si="18"/>
        <v>0</v>
      </c>
      <c r="DB15" s="72"/>
      <c r="DC15" s="72"/>
      <c r="DD15" s="185"/>
      <c r="DE15" s="191"/>
      <c r="DF15" s="190"/>
      <c r="DG15" s="69">
        <f t="shared" si="19"/>
        <v>0</v>
      </c>
      <c r="DH15" s="69">
        <f t="shared" si="19"/>
        <v>0</v>
      </c>
      <c r="DI15" s="72"/>
      <c r="DJ15" s="72"/>
      <c r="DK15" s="185"/>
      <c r="DL15" s="191"/>
      <c r="DM15" s="190"/>
      <c r="DN15" s="69">
        <f t="shared" si="22"/>
        <v>0</v>
      </c>
      <c r="DO15" s="69">
        <f t="shared" si="22"/>
        <v>0</v>
      </c>
      <c r="DP15" s="72"/>
      <c r="DQ15" s="72"/>
      <c r="DR15" s="185"/>
      <c r="DS15" s="186"/>
      <c r="DT15" s="72"/>
      <c r="DU15" s="72"/>
      <c r="DV15" s="72"/>
      <c r="DW15" s="72"/>
      <c r="DX15" s="72"/>
      <c r="DY15" s="185"/>
      <c r="DZ15" s="186"/>
      <c r="EA15" s="72"/>
      <c r="EB15" s="72"/>
      <c r="EC15" s="72"/>
      <c r="ED15" s="72"/>
      <c r="EE15" s="72"/>
      <c r="EF15" s="185"/>
      <c r="EG15" s="191"/>
      <c r="EH15" s="190"/>
      <c r="EI15" s="205">
        <f t="shared" si="20"/>
        <v>0</v>
      </c>
      <c r="EJ15" s="205">
        <f t="shared" si="20"/>
        <v>0</v>
      </c>
      <c r="EK15" s="72"/>
      <c r="EL15" s="72"/>
      <c r="EM15" s="185"/>
      <c r="EN15" s="182">
        <v>8.429612756264238</v>
      </c>
      <c r="EO15" s="182">
        <v>8.85311004784689</v>
      </c>
      <c r="EP15" s="69">
        <v>3700.6</v>
      </c>
      <c r="EQ15" s="69">
        <v>439</v>
      </c>
      <c r="ER15" s="69">
        <v>0</v>
      </c>
      <c r="ES15" s="69">
        <v>3700.6</v>
      </c>
      <c r="ET15" s="69">
        <v>439</v>
      </c>
      <c r="EU15" s="183">
        <v>8.30731319554849</v>
      </c>
      <c r="EV15" s="182">
        <v>8.76728187919463</v>
      </c>
      <c r="EW15" s="69">
        <v>1524.7000000000003</v>
      </c>
      <c r="EX15" s="69">
        <v>190</v>
      </c>
      <c r="EY15" s="69">
        <v>0</v>
      </c>
      <c r="EZ15" s="69">
        <v>5225.3</v>
      </c>
      <c r="FA15" s="24">
        <v>629</v>
      </c>
      <c r="FB15" s="183">
        <v>8.207329192546583</v>
      </c>
      <c r="FC15" s="182">
        <v>8.716226912928759</v>
      </c>
      <c r="FD15" s="69">
        <f aca="true" t="shared" si="25" ref="FD15:FE17">FG15-EZ15</f>
        <v>1381.5999999999995</v>
      </c>
      <c r="FE15" s="69">
        <f t="shared" si="25"/>
        <v>176</v>
      </c>
      <c r="FF15" s="69">
        <v>0</v>
      </c>
      <c r="FG15" s="69">
        <v>6606.9</v>
      </c>
      <c r="FH15" s="69">
        <v>805</v>
      </c>
      <c r="FI15" s="183">
        <v>8.172806067172264</v>
      </c>
      <c r="FJ15" s="182">
        <v>8.700692041522492</v>
      </c>
      <c r="FK15" s="69">
        <v>3842.9</v>
      </c>
      <c r="FL15" s="69">
        <v>484</v>
      </c>
      <c r="FM15" s="69">
        <v>0</v>
      </c>
      <c r="FN15" s="69">
        <v>7543.5</v>
      </c>
      <c r="FO15" s="24">
        <v>923</v>
      </c>
      <c r="FP15" s="72"/>
      <c r="FQ15" s="184">
        <f t="shared" si="4"/>
        <v>10449.8</v>
      </c>
      <c r="FR15" s="69">
        <f t="shared" si="5"/>
        <v>1289</v>
      </c>
      <c r="FS15" s="182">
        <f aca="true" t="shared" si="26" ref="FS15:FS38">FQ15/FR15</f>
        <v>8.10690457719162</v>
      </c>
      <c r="FT15" s="69">
        <f t="shared" si="6"/>
        <v>369.69841269841254</v>
      </c>
      <c r="FU15" s="181">
        <f t="shared" si="7"/>
        <v>1441.823809523809</v>
      </c>
      <c r="FV15" s="166"/>
      <c r="FW15" s="183">
        <f aca="true" t="shared" si="27" ref="FW15:FW38">AVERAGE(FI15,FB15,EU15,EN15,EG15,DZ15,DS15,DL15,DE15,CX15,CQ15,CJ15,BV15,BO15,BH15,BA15,AT15,AM15,AF15,Y15,R15,K15,D15)</f>
        <v>8.279265302882894</v>
      </c>
      <c r="FX15" s="182">
        <f aca="true" t="shared" si="28" ref="FX15:FX38">AVERAGE(FJ15,FC15,EV15,EO15,EH15,EA15,DT15,DM15,DF15,CY15,CR15,CK15,BW15,BP15,BI15,BB15,AU15,AN15,AG15,Z15,S15,L15,E15)</f>
        <v>8.759327720373193</v>
      </c>
      <c r="FY15" s="69">
        <f t="shared" si="9"/>
        <v>10449.800000000001</v>
      </c>
      <c r="FZ15" s="69">
        <f t="shared" si="10"/>
        <v>1289</v>
      </c>
      <c r="GA15" s="69">
        <f t="shared" si="11"/>
        <v>369.698412698413</v>
      </c>
      <c r="GB15" s="181">
        <f t="shared" si="12"/>
        <v>1423.33888888889</v>
      </c>
      <c r="GC15" s="162"/>
      <c r="GD15" s="161">
        <f t="shared" si="23"/>
        <v>7543.5</v>
      </c>
      <c r="GE15" s="160">
        <f t="shared" si="13"/>
        <v>10449.800000000001</v>
      </c>
      <c r="GF15" s="69">
        <f t="shared" si="24"/>
        <v>923</v>
      </c>
      <c r="GG15" s="24">
        <f t="shared" si="14"/>
        <v>1289</v>
      </c>
      <c r="GH15" s="249"/>
      <c r="GI15" s="161">
        <f t="shared" si="15"/>
        <v>274.3809523809525</v>
      </c>
      <c r="GJ15" s="24">
        <f t="shared" si="16"/>
        <v>369.698412698413</v>
      </c>
    </row>
    <row r="16" spans="1:192" s="20" customFormat="1" ht="12.75">
      <c r="A16" s="20" t="s">
        <v>14</v>
      </c>
      <c r="B16" s="21" t="s">
        <v>162</v>
      </c>
      <c r="C16" s="20">
        <v>6.3</v>
      </c>
      <c r="D16" s="183"/>
      <c r="E16" s="182"/>
      <c r="F16" s="69"/>
      <c r="G16" s="69"/>
      <c r="H16" s="69"/>
      <c r="I16" s="69"/>
      <c r="J16" s="24"/>
      <c r="K16" s="183"/>
      <c r="L16" s="182"/>
      <c r="M16" s="69"/>
      <c r="N16" s="69"/>
      <c r="O16" s="69"/>
      <c r="P16" s="69"/>
      <c r="Q16" s="24"/>
      <c r="R16" s="30"/>
      <c r="S16" s="22"/>
      <c r="T16" s="69"/>
      <c r="U16" s="69"/>
      <c r="V16" s="69"/>
      <c r="W16" s="69"/>
      <c r="X16" s="24"/>
      <c r="Y16" s="183"/>
      <c r="Z16" s="182"/>
      <c r="AA16" s="69"/>
      <c r="AB16" s="69"/>
      <c r="AC16" s="69"/>
      <c r="AD16" s="69"/>
      <c r="AE16" s="24"/>
      <c r="AF16" s="30"/>
      <c r="AG16" s="22"/>
      <c r="AH16" s="22"/>
      <c r="AI16" s="22"/>
      <c r="AJ16" s="22"/>
      <c r="AK16" s="22"/>
      <c r="AL16" s="23"/>
      <c r="AM16" s="183"/>
      <c r="AN16" s="182"/>
      <c r="AO16" s="69"/>
      <c r="AP16" s="69"/>
      <c r="AQ16" s="69"/>
      <c r="AR16" s="69"/>
      <c r="AS16" s="24"/>
      <c r="AT16" s="188"/>
      <c r="AU16" s="187"/>
      <c r="AV16" s="69"/>
      <c r="AW16" s="69"/>
      <c r="AX16" s="69"/>
      <c r="AY16" s="69"/>
      <c r="AZ16" s="24"/>
      <c r="BA16" s="188"/>
      <c r="BB16" s="187"/>
      <c r="BC16" s="69"/>
      <c r="BD16" s="69"/>
      <c r="BE16" s="69"/>
      <c r="BF16" s="69"/>
      <c r="BG16" s="24"/>
      <c r="BH16" s="188"/>
      <c r="BI16" s="187"/>
      <c r="BJ16" s="69"/>
      <c r="BK16" s="69"/>
      <c r="BL16" s="69"/>
      <c r="BM16" s="69"/>
      <c r="BN16" s="24"/>
      <c r="BO16" s="188"/>
      <c r="BP16" s="187"/>
      <c r="BQ16" s="69"/>
      <c r="BR16" s="69"/>
      <c r="BS16" s="69"/>
      <c r="BT16" s="69"/>
      <c r="BU16" s="69"/>
      <c r="BV16" s="188"/>
      <c r="BW16" s="187"/>
      <c r="BX16" s="69"/>
      <c r="BY16" s="69"/>
      <c r="BZ16" s="189"/>
      <c r="CA16" s="69"/>
      <c r="CB16" s="24"/>
      <c r="CC16" s="69"/>
      <c r="CD16" s="184">
        <f t="shared" si="0"/>
        <v>0</v>
      </c>
      <c r="CE16" s="69">
        <f t="shared" si="1"/>
        <v>0</v>
      </c>
      <c r="CF16" s="182"/>
      <c r="CG16" s="69">
        <f t="shared" si="2"/>
        <v>0</v>
      </c>
      <c r="CH16" s="181">
        <f t="shared" si="3"/>
        <v>0</v>
      </c>
      <c r="CI16" s="72"/>
      <c r="CJ16" s="209"/>
      <c r="CK16" s="208"/>
      <c r="CL16" s="205">
        <f t="shared" si="21"/>
        <v>0</v>
      </c>
      <c r="CM16" s="205">
        <f t="shared" si="21"/>
        <v>0</v>
      </c>
      <c r="CN16" s="210"/>
      <c r="CO16" s="72"/>
      <c r="CP16" s="185"/>
      <c r="CQ16" s="209"/>
      <c r="CR16" s="208"/>
      <c r="CS16" s="69">
        <f t="shared" si="17"/>
        <v>0</v>
      </c>
      <c r="CT16" s="69">
        <f t="shared" si="17"/>
        <v>0</v>
      </c>
      <c r="CU16" s="210"/>
      <c r="CV16" s="72"/>
      <c r="CW16" s="185"/>
      <c r="CX16" s="209"/>
      <c r="CY16" s="208"/>
      <c r="CZ16" s="69">
        <f t="shared" si="18"/>
        <v>0</v>
      </c>
      <c r="DA16" s="69">
        <f t="shared" si="18"/>
        <v>0</v>
      </c>
      <c r="DB16" s="72"/>
      <c r="DC16" s="72"/>
      <c r="DD16" s="185"/>
      <c r="DE16" s="191"/>
      <c r="DF16" s="190"/>
      <c r="DG16" s="69">
        <f t="shared" si="19"/>
        <v>0</v>
      </c>
      <c r="DH16" s="69">
        <f t="shared" si="19"/>
        <v>0</v>
      </c>
      <c r="DI16" s="72"/>
      <c r="DJ16" s="72"/>
      <c r="DK16" s="185"/>
      <c r="DL16" s="191"/>
      <c r="DM16" s="190"/>
      <c r="DN16" s="69">
        <f t="shared" si="22"/>
        <v>0</v>
      </c>
      <c r="DO16" s="69">
        <f t="shared" si="22"/>
        <v>0</v>
      </c>
      <c r="DP16" s="72"/>
      <c r="DQ16" s="72"/>
      <c r="DR16" s="185"/>
      <c r="DS16" s="186"/>
      <c r="DT16" s="72"/>
      <c r="DU16" s="72"/>
      <c r="DV16" s="72"/>
      <c r="DW16" s="72"/>
      <c r="DX16" s="72"/>
      <c r="DY16" s="185"/>
      <c r="DZ16" s="186"/>
      <c r="EA16" s="72"/>
      <c r="EB16" s="72"/>
      <c r="EC16" s="72"/>
      <c r="ED16" s="72"/>
      <c r="EE16" s="72"/>
      <c r="EF16" s="185"/>
      <c r="EG16" s="191"/>
      <c r="EH16" s="190"/>
      <c r="EI16" s="205">
        <f t="shared" si="20"/>
        <v>0</v>
      </c>
      <c r="EJ16" s="205">
        <f t="shared" si="20"/>
        <v>0</v>
      </c>
      <c r="EK16" s="72"/>
      <c r="EL16" s="72"/>
      <c r="EM16" s="185"/>
      <c r="EN16" s="182">
        <v>7.627894736842105</v>
      </c>
      <c r="EO16" s="182">
        <v>8.096648044692737</v>
      </c>
      <c r="EP16" s="69">
        <v>2898.6</v>
      </c>
      <c r="EQ16" s="69">
        <v>380</v>
      </c>
      <c r="ER16" s="69">
        <v>0</v>
      </c>
      <c r="ES16" s="69">
        <v>2898.6</v>
      </c>
      <c r="ET16" s="69">
        <v>380</v>
      </c>
      <c r="EU16" s="183">
        <v>7.459273422562141</v>
      </c>
      <c r="EV16" s="182">
        <v>7.945417515274949</v>
      </c>
      <c r="EW16" s="69">
        <v>1002.5999999999999</v>
      </c>
      <c r="EX16" s="69">
        <v>143</v>
      </c>
      <c r="EY16" s="69">
        <v>0</v>
      </c>
      <c r="EZ16" s="69">
        <v>3901.2</v>
      </c>
      <c r="FA16" s="24">
        <v>523</v>
      </c>
      <c r="FB16" s="183">
        <v>7.362945736434109</v>
      </c>
      <c r="FC16" s="182">
        <v>7.849752066115703</v>
      </c>
      <c r="FD16" s="69">
        <f t="shared" si="25"/>
        <v>847.9000000000005</v>
      </c>
      <c r="FE16" s="69">
        <f t="shared" si="25"/>
        <v>122</v>
      </c>
      <c r="FF16" s="69">
        <v>0</v>
      </c>
      <c r="FG16" s="69">
        <v>4749.1</v>
      </c>
      <c r="FH16" s="69">
        <v>645</v>
      </c>
      <c r="FI16" s="183">
        <v>7.304588394062078</v>
      </c>
      <c r="FJ16" s="182">
        <v>7.821820809248555</v>
      </c>
      <c r="FK16" s="69">
        <v>2514.1</v>
      </c>
      <c r="FL16" s="69">
        <v>361</v>
      </c>
      <c r="FM16" s="69">
        <v>0</v>
      </c>
      <c r="FN16" s="69">
        <v>5412.7</v>
      </c>
      <c r="FO16" s="24">
        <v>741</v>
      </c>
      <c r="FP16" s="72"/>
      <c r="FQ16" s="184">
        <f t="shared" si="4"/>
        <v>7263.200000000001</v>
      </c>
      <c r="FR16" s="69">
        <f t="shared" si="5"/>
        <v>1006</v>
      </c>
      <c r="FS16" s="182">
        <f t="shared" si="26"/>
        <v>7.2198807157057665</v>
      </c>
      <c r="FT16" s="69">
        <f t="shared" si="6"/>
        <v>146.88888888888914</v>
      </c>
      <c r="FU16" s="181">
        <f t="shared" si="7"/>
        <v>572.8666666666676</v>
      </c>
      <c r="FV16" s="166"/>
      <c r="FW16" s="183">
        <f t="shared" si="27"/>
        <v>7.438675572475108</v>
      </c>
      <c r="FX16" s="182">
        <f t="shared" si="28"/>
        <v>7.928409608832986</v>
      </c>
      <c r="FY16" s="69">
        <f t="shared" si="9"/>
        <v>7263.200000000001</v>
      </c>
      <c r="FZ16" s="69">
        <f t="shared" si="10"/>
        <v>1006</v>
      </c>
      <c r="GA16" s="69">
        <f t="shared" si="11"/>
        <v>146.88888888888914</v>
      </c>
      <c r="GB16" s="181">
        <f t="shared" si="12"/>
        <v>565.5222222222233</v>
      </c>
      <c r="GC16" s="162"/>
      <c r="GD16" s="161">
        <f t="shared" si="23"/>
        <v>5412.7</v>
      </c>
      <c r="GE16" s="160">
        <f t="shared" si="13"/>
        <v>7263.200000000001</v>
      </c>
      <c r="GF16" s="69">
        <f t="shared" si="24"/>
        <v>741</v>
      </c>
      <c r="GG16" s="24">
        <f t="shared" si="14"/>
        <v>1006</v>
      </c>
      <c r="GH16" s="249"/>
      <c r="GI16" s="161">
        <f t="shared" si="15"/>
        <v>118.15873015873012</v>
      </c>
      <c r="GJ16" s="24">
        <f t="shared" si="16"/>
        <v>146.88888888888914</v>
      </c>
    </row>
    <row r="17" spans="1:192" s="20" customFormat="1" ht="12.75">
      <c r="A17" s="20" t="s">
        <v>14</v>
      </c>
      <c r="B17" s="21" t="s">
        <v>17</v>
      </c>
      <c r="C17" s="20">
        <v>6.3</v>
      </c>
      <c r="D17" s="183"/>
      <c r="E17" s="182"/>
      <c r="F17" s="69"/>
      <c r="G17" s="69"/>
      <c r="H17" s="69"/>
      <c r="I17" s="69"/>
      <c r="J17" s="24"/>
      <c r="K17" s="183"/>
      <c r="L17" s="182"/>
      <c r="M17" s="69"/>
      <c r="N17" s="69"/>
      <c r="O17" s="69"/>
      <c r="P17" s="69"/>
      <c r="Q17" s="24"/>
      <c r="R17" s="30"/>
      <c r="S17" s="22"/>
      <c r="T17" s="69"/>
      <c r="U17" s="69"/>
      <c r="V17" s="69"/>
      <c r="W17" s="69"/>
      <c r="X17" s="24"/>
      <c r="Y17" s="183"/>
      <c r="Z17" s="182"/>
      <c r="AA17" s="69"/>
      <c r="AB17" s="69"/>
      <c r="AC17" s="69"/>
      <c r="AD17" s="69"/>
      <c r="AE17" s="24"/>
      <c r="AF17" s="30"/>
      <c r="AG17" s="22"/>
      <c r="AH17" s="22"/>
      <c r="AI17" s="22"/>
      <c r="AJ17" s="22"/>
      <c r="AK17" s="22"/>
      <c r="AL17" s="23"/>
      <c r="AM17" s="183"/>
      <c r="AN17" s="182"/>
      <c r="AO17" s="69"/>
      <c r="AP17" s="69"/>
      <c r="AQ17" s="69"/>
      <c r="AR17" s="69"/>
      <c r="AS17" s="24"/>
      <c r="AT17" s="188"/>
      <c r="AU17" s="187">
        <v>9.38</v>
      </c>
      <c r="AV17" s="69">
        <v>1685.7</v>
      </c>
      <c r="AW17" s="69">
        <v>179.62</v>
      </c>
      <c r="AX17" s="69"/>
      <c r="AY17" s="69"/>
      <c r="AZ17" s="24"/>
      <c r="BA17" s="188">
        <v>8.8</v>
      </c>
      <c r="BB17" s="187"/>
      <c r="BC17" s="69">
        <v>2760</v>
      </c>
      <c r="BD17" s="69">
        <v>249</v>
      </c>
      <c r="BE17" s="69"/>
      <c r="BF17" s="69">
        <v>2760</v>
      </c>
      <c r="BG17" s="24">
        <v>282</v>
      </c>
      <c r="BH17" s="188">
        <v>8.6</v>
      </c>
      <c r="BI17" s="187"/>
      <c r="BJ17" s="69">
        <v>968</v>
      </c>
      <c r="BK17" s="69">
        <v>179</v>
      </c>
      <c r="BL17" s="69"/>
      <c r="BM17" s="69">
        <v>3728</v>
      </c>
      <c r="BN17" s="24">
        <v>428</v>
      </c>
      <c r="BO17" s="188"/>
      <c r="BP17" s="187"/>
      <c r="BQ17" s="69"/>
      <c r="BR17" s="69"/>
      <c r="BS17" s="69"/>
      <c r="BT17" s="69"/>
      <c r="BU17" s="69"/>
      <c r="BV17" s="188"/>
      <c r="BW17" s="187">
        <v>8.54</v>
      </c>
      <c r="BX17" s="69">
        <v>5547</v>
      </c>
      <c r="BY17" s="69">
        <v>649</v>
      </c>
      <c r="BZ17" s="189"/>
      <c r="CA17" s="69">
        <v>5547</v>
      </c>
      <c r="CB17" s="24">
        <v>649</v>
      </c>
      <c r="CC17" s="69"/>
      <c r="CD17" s="184">
        <f t="shared" si="0"/>
        <v>10960.7</v>
      </c>
      <c r="CE17" s="69">
        <f t="shared" si="1"/>
        <v>1256.62</v>
      </c>
      <c r="CF17" s="182">
        <f aca="true" t="shared" si="29" ref="CF17:CF27">CD17/CE17</f>
        <v>8.722366347821936</v>
      </c>
      <c r="CG17" s="69">
        <f t="shared" si="2"/>
        <v>483.1736507936512</v>
      </c>
      <c r="CH17" s="181">
        <f t="shared" si="3"/>
        <v>1836.0598730158745</v>
      </c>
      <c r="CI17" s="72"/>
      <c r="CJ17" s="188">
        <v>8.47</v>
      </c>
      <c r="CK17" s="187">
        <v>9.03</v>
      </c>
      <c r="CL17" s="205">
        <f t="shared" si="21"/>
        <v>626.1300000000001</v>
      </c>
      <c r="CM17" s="205">
        <f t="shared" si="21"/>
        <v>79.5</v>
      </c>
      <c r="CN17" s="189"/>
      <c r="CO17" s="69">
        <v>6173.13</v>
      </c>
      <c r="CP17" s="24">
        <v>728.5</v>
      </c>
      <c r="CQ17" s="188">
        <v>7.93</v>
      </c>
      <c r="CR17" s="187">
        <v>8.6</v>
      </c>
      <c r="CS17" s="69">
        <f t="shared" si="17"/>
        <v>948.8800000000001</v>
      </c>
      <c r="CT17" s="69">
        <f t="shared" si="17"/>
        <v>119.63</v>
      </c>
      <c r="CU17" s="189"/>
      <c r="CV17" s="69">
        <v>7122.01</v>
      </c>
      <c r="CW17" s="24">
        <v>848.13</v>
      </c>
      <c r="CX17" s="188">
        <v>8.378489651465832</v>
      </c>
      <c r="CY17" s="187">
        <v>8.946702761234436</v>
      </c>
      <c r="CZ17" s="69">
        <f t="shared" si="18"/>
        <v>1140.2700000000004</v>
      </c>
      <c r="DA17" s="69">
        <f t="shared" si="18"/>
        <v>138</v>
      </c>
      <c r="DB17" s="69">
        <v>0</v>
      </c>
      <c r="DC17" s="69">
        <v>8262.28</v>
      </c>
      <c r="DD17" s="24">
        <v>986.13</v>
      </c>
      <c r="DE17" s="183">
        <v>8.310823311748381</v>
      </c>
      <c r="DF17" s="182">
        <v>8.895049504950496</v>
      </c>
      <c r="DG17" s="69">
        <f t="shared" si="19"/>
        <v>721.7199999999993</v>
      </c>
      <c r="DH17" s="69">
        <f t="shared" si="19"/>
        <v>94.87</v>
      </c>
      <c r="DI17" s="69">
        <v>0</v>
      </c>
      <c r="DJ17" s="69">
        <v>8984</v>
      </c>
      <c r="DK17" s="24">
        <v>1081</v>
      </c>
      <c r="DL17" s="183">
        <v>8.294257950530035</v>
      </c>
      <c r="DM17" s="182">
        <v>8.874385633270322</v>
      </c>
      <c r="DN17" s="69">
        <f t="shared" si="22"/>
        <v>405.10000000000036</v>
      </c>
      <c r="DO17" s="69">
        <f t="shared" si="22"/>
        <v>51</v>
      </c>
      <c r="DP17" s="69">
        <v>0</v>
      </c>
      <c r="DQ17" s="69">
        <v>9389.1</v>
      </c>
      <c r="DR17" s="24">
        <v>1132</v>
      </c>
      <c r="DS17" s="186"/>
      <c r="DT17" s="72"/>
      <c r="DU17" s="72"/>
      <c r="DV17" s="72"/>
      <c r="DW17" s="72"/>
      <c r="DX17" s="72"/>
      <c r="DY17" s="185"/>
      <c r="DZ17" s="186"/>
      <c r="EA17" s="72"/>
      <c r="EB17" s="72"/>
      <c r="EC17" s="72"/>
      <c r="ED17" s="72"/>
      <c r="EE17" s="72"/>
      <c r="EF17" s="185"/>
      <c r="EG17" s="248">
        <v>8.636220472440945</v>
      </c>
      <c r="EH17" s="247">
        <v>8.636220472440945</v>
      </c>
      <c r="EI17" s="205"/>
      <c r="EJ17" s="205"/>
      <c r="EK17" s="246">
        <v>0</v>
      </c>
      <c r="EL17" s="245">
        <v>2193.6</v>
      </c>
      <c r="EM17" s="244">
        <v>254</v>
      </c>
      <c r="EN17" s="182">
        <v>8.157102473498233</v>
      </c>
      <c r="EO17" s="182">
        <v>8.711169811320755</v>
      </c>
      <c r="EP17" s="69">
        <v>17067.2</v>
      </c>
      <c r="EQ17" s="69">
        <v>2078.5</v>
      </c>
      <c r="ER17" s="69">
        <v>0</v>
      </c>
      <c r="ES17" s="69">
        <v>11542.3</v>
      </c>
      <c r="ET17" s="69">
        <v>1415</v>
      </c>
      <c r="EU17" s="183">
        <v>8.083643361128928</v>
      </c>
      <c r="EV17" s="182">
        <v>8.631780821917808</v>
      </c>
      <c r="EW17" s="69">
        <v>1060.1000000000004</v>
      </c>
      <c r="EX17" s="69">
        <v>144</v>
      </c>
      <c r="EY17" s="69">
        <v>0</v>
      </c>
      <c r="EZ17" s="69">
        <v>12602.4</v>
      </c>
      <c r="FA17" s="24">
        <v>1559</v>
      </c>
      <c r="FB17" s="183">
        <v>8.031921241050119</v>
      </c>
      <c r="FC17" s="182">
        <v>8.58514030612245</v>
      </c>
      <c r="FD17" s="69">
        <f t="shared" si="25"/>
        <v>859.1000000000004</v>
      </c>
      <c r="FE17" s="69">
        <f t="shared" si="25"/>
        <v>117</v>
      </c>
      <c r="FF17" s="69">
        <v>0</v>
      </c>
      <c r="FG17" s="69">
        <v>13461.5</v>
      </c>
      <c r="FH17" s="69">
        <v>1676</v>
      </c>
      <c r="FI17" s="183">
        <v>7.995972773681225</v>
      </c>
      <c r="FJ17" s="182">
        <v>8.559137826350941</v>
      </c>
      <c r="FK17" s="69">
        <v>2554.6000000000004</v>
      </c>
      <c r="FL17" s="69">
        <v>348</v>
      </c>
      <c r="FM17" s="69">
        <v>0</v>
      </c>
      <c r="FN17" s="69">
        <v>14096.9</v>
      </c>
      <c r="FO17" s="24">
        <v>1763</v>
      </c>
      <c r="FP17" s="72"/>
      <c r="FQ17" s="184">
        <f t="shared" si="4"/>
        <v>25383.1</v>
      </c>
      <c r="FR17" s="69">
        <f t="shared" si="5"/>
        <v>3170.5</v>
      </c>
      <c r="FS17" s="182">
        <f t="shared" si="26"/>
        <v>8.00602428639016</v>
      </c>
      <c r="FT17" s="69">
        <f t="shared" si="6"/>
        <v>858.563492063492</v>
      </c>
      <c r="FU17" s="181">
        <f t="shared" si="7"/>
        <v>3348.3976190476187</v>
      </c>
      <c r="FV17" s="166"/>
      <c r="FW17" s="183">
        <f t="shared" si="27"/>
        <v>8.30736926962864</v>
      </c>
      <c r="FX17" s="182">
        <f t="shared" si="28"/>
        <v>8.782465594800678</v>
      </c>
      <c r="FY17" s="69">
        <f t="shared" si="9"/>
        <v>36343.8</v>
      </c>
      <c r="FZ17" s="69">
        <f t="shared" si="10"/>
        <v>4427.12</v>
      </c>
      <c r="GA17" s="69">
        <f t="shared" si="11"/>
        <v>1341.7371428571432</v>
      </c>
      <c r="GB17" s="181">
        <f t="shared" si="12"/>
        <v>5165.688000000002</v>
      </c>
      <c r="GC17" s="162"/>
      <c r="GD17" s="161">
        <f t="shared" si="23"/>
        <v>14096.9</v>
      </c>
      <c r="GE17" s="160">
        <f t="shared" si="13"/>
        <v>36343.8</v>
      </c>
      <c r="GF17" s="69">
        <f t="shared" si="24"/>
        <v>1763</v>
      </c>
      <c r="GG17" s="24">
        <f t="shared" si="14"/>
        <v>4427.12</v>
      </c>
      <c r="GH17" s="69" t="s">
        <v>249</v>
      </c>
      <c r="GI17" s="161">
        <f t="shared" si="15"/>
        <v>474.60317460317447</v>
      </c>
      <c r="GJ17" s="24">
        <f t="shared" si="16"/>
        <v>1341.7371428571432</v>
      </c>
    </row>
    <row r="18" spans="1:192" s="20" customFormat="1" ht="12.75">
      <c r="A18" s="20" t="s">
        <v>12</v>
      </c>
      <c r="B18" s="21" t="s">
        <v>18</v>
      </c>
      <c r="C18" s="20">
        <v>6.3</v>
      </c>
      <c r="D18" s="183"/>
      <c r="E18" s="182"/>
      <c r="F18" s="69"/>
      <c r="G18" s="69"/>
      <c r="H18" s="69"/>
      <c r="I18" s="69"/>
      <c r="J18" s="24"/>
      <c r="K18" s="183"/>
      <c r="L18" s="182"/>
      <c r="M18" s="69"/>
      <c r="N18" s="69"/>
      <c r="O18" s="69"/>
      <c r="P18" s="69"/>
      <c r="Q18" s="24"/>
      <c r="R18" s="30"/>
      <c r="S18" s="22"/>
      <c r="T18" s="69"/>
      <c r="U18" s="69"/>
      <c r="V18" s="69"/>
      <c r="W18" s="69"/>
      <c r="X18" s="24"/>
      <c r="Y18" s="183"/>
      <c r="Z18" s="182"/>
      <c r="AA18" s="69"/>
      <c r="AB18" s="69"/>
      <c r="AC18" s="69"/>
      <c r="AD18" s="69"/>
      <c r="AE18" s="24"/>
      <c r="AF18" s="30"/>
      <c r="AG18" s="22"/>
      <c r="AH18" s="22"/>
      <c r="AI18" s="22"/>
      <c r="AJ18" s="22"/>
      <c r="AK18" s="22"/>
      <c r="AL18" s="23"/>
      <c r="AM18" s="183"/>
      <c r="AN18" s="182"/>
      <c r="AO18" s="69"/>
      <c r="AP18" s="69"/>
      <c r="AQ18" s="69"/>
      <c r="AR18" s="69"/>
      <c r="AS18" s="24"/>
      <c r="AT18" s="188">
        <v>9.23</v>
      </c>
      <c r="AU18" s="187">
        <v>10.51</v>
      </c>
      <c r="AV18" s="69">
        <v>841.94</v>
      </c>
      <c r="AW18" s="69">
        <v>91.16</v>
      </c>
      <c r="AX18" s="69">
        <v>3610</v>
      </c>
      <c r="AY18" s="69">
        <v>1326.44</v>
      </c>
      <c r="AZ18" s="24">
        <v>146.06</v>
      </c>
      <c r="BA18" s="188">
        <v>9.73</v>
      </c>
      <c r="BB18" s="187">
        <v>10.77</v>
      </c>
      <c r="BC18" s="69">
        <v>1161.36</v>
      </c>
      <c r="BD18" s="69">
        <v>119.39</v>
      </c>
      <c r="BE18" s="69">
        <v>2486</v>
      </c>
      <c r="BF18" s="69">
        <v>2486.74</v>
      </c>
      <c r="BG18" s="24">
        <v>266.31</v>
      </c>
      <c r="BH18" s="188">
        <v>9.84</v>
      </c>
      <c r="BI18" s="187">
        <v>10.96</v>
      </c>
      <c r="BJ18" s="69">
        <v>1140</v>
      </c>
      <c r="BK18" s="69">
        <v>115</v>
      </c>
      <c r="BL18" s="69">
        <v>2818</v>
      </c>
      <c r="BM18" s="69">
        <v>3627</v>
      </c>
      <c r="BN18" s="24">
        <v>382</v>
      </c>
      <c r="BO18" s="188">
        <v>9.32</v>
      </c>
      <c r="BP18" s="187">
        <v>10.75</v>
      </c>
      <c r="BQ18" s="69">
        <v>826</v>
      </c>
      <c r="BR18" s="69">
        <v>88</v>
      </c>
      <c r="BS18" s="69">
        <v>3114</v>
      </c>
      <c r="BT18" s="69">
        <v>4454</v>
      </c>
      <c r="BU18" s="69">
        <v>471</v>
      </c>
      <c r="BV18" s="188">
        <v>8.99</v>
      </c>
      <c r="BW18" s="187">
        <v>10.83</v>
      </c>
      <c r="BX18" s="69">
        <v>921</v>
      </c>
      <c r="BY18" s="69">
        <v>102</v>
      </c>
      <c r="BZ18" s="189">
        <v>3170</v>
      </c>
      <c r="CA18" s="69">
        <v>5375</v>
      </c>
      <c r="CB18" s="24">
        <v>575</v>
      </c>
      <c r="CC18" s="69"/>
      <c r="CD18" s="184">
        <f t="shared" si="0"/>
        <v>4890.3</v>
      </c>
      <c r="CE18" s="69">
        <f t="shared" si="1"/>
        <v>515.55</v>
      </c>
      <c r="CF18" s="182">
        <f t="shared" si="29"/>
        <v>9.485597905149842</v>
      </c>
      <c r="CG18" s="69">
        <f t="shared" si="2"/>
        <v>260.68809523809534</v>
      </c>
      <c r="CH18" s="181">
        <f t="shared" si="3"/>
        <v>990.6147619047623</v>
      </c>
      <c r="CI18" s="72"/>
      <c r="CJ18" s="188">
        <v>8.55</v>
      </c>
      <c r="CK18" s="187">
        <v>10.62</v>
      </c>
      <c r="CL18" s="69">
        <v>965</v>
      </c>
      <c r="CM18" s="69">
        <v>112</v>
      </c>
      <c r="CN18" s="189">
        <v>3138</v>
      </c>
      <c r="CO18" s="69">
        <v>6341</v>
      </c>
      <c r="CP18" s="24">
        <v>688</v>
      </c>
      <c r="CQ18" s="188">
        <v>9.04</v>
      </c>
      <c r="CR18" s="187">
        <v>11.14</v>
      </c>
      <c r="CS18" s="69">
        <v>1027.55</v>
      </c>
      <c r="CT18" s="69">
        <v>113.68</v>
      </c>
      <c r="CU18" s="189">
        <v>3130.75</v>
      </c>
      <c r="CV18" s="69">
        <v>7368.88</v>
      </c>
      <c r="CW18" s="24">
        <v>803.18</v>
      </c>
      <c r="CX18" s="188">
        <v>9.6</v>
      </c>
      <c r="CY18" s="187">
        <v>10.99</v>
      </c>
      <c r="CZ18" s="69">
        <v>1075.26</v>
      </c>
      <c r="DA18" s="69">
        <v>112.02</v>
      </c>
      <c r="DB18" s="69">
        <v>3191</v>
      </c>
      <c r="DC18" s="69">
        <v>8444.01</v>
      </c>
      <c r="DD18" s="24">
        <v>916.08</v>
      </c>
      <c r="DE18" s="183">
        <v>9.83</v>
      </c>
      <c r="DF18" s="182">
        <v>11.3</v>
      </c>
      <c r="DG18" s="69">
        <v>1027.59</v>
      </c>
      <c r="DH18" s="69">
        <v>104.5</v>
      </c>
      <c r="DI18" s="69">
        <v>3219</v>
      </c>
      <c r="DJ18" s="69">
        <v>9471.59</v>
      </c>
      <c r="DK18" s="24">
        <v>1021.66</v>
      </c>
      <c r="DL18" s="183">
        <v>10.06</v>
      </c>
      <c r="DM18" s="182">
        <v>11.38</v>
      </c>
      <c r="DN18" s="69">
        <v>830.72</v>
      </c>
      <c r="DO18" s="69">
        <v>82.54</v>
      </c>
      <c r="DP18" s="69">
        <v>3444</v>
      </c>
      <c r="DQ18" s="232">
        <v>10302.16</v>
      </c>
      <c r="DR18" s="24">
        <v>1104.65</v>
      </c>
      <c r="DS18" s="186"/>
      <c r="DT18" s="72"/>
      <c r="DU18" s="72"/>
      <c r="DV18" s="72"/>
      <c r="DW18" s="72"/>
      <c r="DX18" s="72"/>
      <c r="DY18" s="185"/>
      <c r="DZ18" s="186"/>
      <c r="EA18" s="72"/>
      <c r="EB18" s="72"/>
      <c r="EC18" s="72"/>
      <c r="ED18" s="72"/>
      <c r="EE18" s="72"/>
      <c r="EF18" s="185"/>
      <c r="EG18" s="191"/>
      <c r="EH18" s="190"/>
      <c r="EI18" s="72"/>
      <c r="EJ18" s="72"/>
      <c r="EK18" s="72"/>
      <c r="EL18" s="72"/>
      <c r="EM18" s="185"/>
      <c r="EN18" s="182">
        <v>9.75</v>
      </c>
      <c r="EO18" s="182">
        <v>10.61</v>
      </c>
      <c r="EP18" s="69">
        <v>2245.68</v>
      </c>
      <c r="EQ18" s="69">
        <v>230.25</v>
      </c>
      <c r="ER18" s="69">
        <v>0</v>
      </c>
      <c r="ES18" s="69">
        <v>12547.68</v>
      </c>
      <c r="ET18" s="69">
        <v>1336.06</v>
      </c>
      <c r="EU18" s="191"/>
      <c r="EV18" s="190"/>
      <c r="EW18" s="72"/>
      <c r="EX18" s="72"/>
      <c r="EY18" s="72"/>
      <c r="EZ18" s="72"/>
      <c r="FA18" s="185"/>
      <c r="FB18" s="183">
        <v>9</v>
      </c>
      <c r="FC18" s="182">
        <v>10.02</v>
      </c>
      <c r="FD18" s="69">
        <v>1288.55</v>
      </c>
      <c r="FE18" s="69">
        <v>143.08</v>
      </c>
      <c r="FF18" s="69">
        <v>0</v>
      </c>
      <c r="FG18" s="69">
        <v>14747.5</v>
      </c>
      <c r="FH18" s="69">
        <v>1574.11</v>
      </c>
      <c r="FI18" s="183">
        <v>8.98</v>
      </c>
      <c r="FJ18" s="182">
        <v>9.98</v>
      </c>
      <c r="FK18" s="69">
        <v>968.53</v>
      </c>
      <c r="FL18" s="69">
        <v>107.83</v>
      </c>
      <c r="FM18" s="69">
        <v>0</v>
      </c>
      <c r="FN18" s="69">
        <v>15716.04</v>
      </c>
      <c r="FO18" s="24">
        <v>1682.78</v>
      </c>
      <c r="FP18" s="72"/>
      <c r="FQ18" s="184">
        <f t="shared" si="4"/>
        <v>9428.88</v>
      </c>
      <c r="FR18" s="69">
        <f t="shared" si="5"/>
        <v>1005.9000000000001</v>
      </c>
      <c r="FS18" s="182">
        <f t="shared" si="26"/>
        <v>9.373575902177153</v>
      </c>
      <c r="FT18" s="69">
        <f t="shared" si="6"/>
        <v>490.74761904761885</v>
      </c>
      <c r="FU18" s="181">
        <f t="shared" si="7"/>
        <v>1913.9157142857134</v>
      </c>
      <c r="FV18" s="166"/>
      <c r="FW18" s="183">
        <f t="shared" si="27"/>
        <v>9.378461538461538</v>
      </c>
      <c r="FX18" s="182">
        <f t="shared" si="28"/>
        <v>10.758461538461539</v>
      </c>
      <c r="FY18" s="69">
        <f t="shared" si="9"/>
        <v>14319.180000000002</v>
      </c>
      <c r="FZ18" s="69">
        <f t="shared" si="10"/>
        <v>1521.4500000000003</v>
      </c>
      <c r="GA18" s="69">
        <f t="shared" si="11"/>
        <v>751.4357142857143</v>
      </c>
      <c r="GB18" s="181">
        <f t="shared" si="12"/>
        <v>2893.0275</v>
      </c>
      <c r="GC18" s="162"/>
      <c r="GD18" s="161">
        <f t="shared" si="23"/>
        <v>15716.04</v>
      </c>
      <c r="GE18" s="160">
        <f t="shared" si="13"/>
        <v>14319.180000000002</v>
      </c>
      <c r="GF18" s="69">
        <f t="shared" si="24"/>
        <v>1682.78</v>
      </c>
      <c r="GG18" s="24">
        <f t="shared" si="14"/>
        <v>1521.4500000000003</v>
      </c>
      <c r="GH18" s="192"/>
      <c r="GI18" s="161">
        <f t="shared" si="15"/>
        <v>811.8295238095241</v>
      </c>
      <c r="GJ18" s="24">
        <f t="shared" si="16"/>
        <v>751.4357142857143</v>
      </c>
    </row>
    <row r="19" spans="1:192" s="20" customFormat="1" ht="12.75">
      <c r="A19" s="20" t="s">
        <v>12</v>
      </c>
      <c r="B19" s="21" t="s">
        <v>19</v>
      </c>
      <c r="C19" s="20">
        <v>6.3</v>
      </c>
      <c r="D19" s="183"/>
      <c r="E19" s="182"/>
      <c r="F19" s="69"/>
      <c r="G19" s="69"/>
      <c r="H19" s="69"/>
      <c r="I19" s="69"/>
      <c r="J19" s="24"/>
      <c r="K19" s="183"/>
      <c r="L19" s="182"/>
      <c r="M19" s="69"/>
      <c r="N19" s="69"/>
      <c r="O19" s="69"/>
      <c r="P19" s="69"/>
      <c r="Q19" s="24"/>
      <c r="R19" s="30"/>
      <c r="S19" s="22"/>
      <c r="T19" s="69"/>
      <c r="U19" s="69"/>
      <c r="V19" s="69"/>
      <c r="W19" s="69"/>
      <c r="X19" s="24"/>
      <c r="Y19" s="183"/>
      <c r="Z19" s="182"/>
      <c r="AA19" s="69"/>
      <c r="AB19" s="69"/>
      <c r="AC19" s="69"/>
      <c r="AD19" s="69"/>
      <c r="AE19" s="24"/>
      <c r="AF19" s="30"/>
      <c r="AG19" s="22"/>
      <c r="AH19" s="22"/>
      <c r="AI19" s="22"/>
      <c r="AJ19" s="22"/>
      <c r="AK19" s="22"/>
      <c r="AL19" s="23"/>
      <c r="AM19" s="183"/>
      <c r="AN19" s="182"/>
      <c r="AO19" s="69"/>
      <c r="AP19" s="69"/>
      <c r="AQ19" s="69"/>
      <c r="AR19" s="69"/>
      <c r="AS19" s="24"/>
      <c r="AT19" s="188">
        <v>9.62</v>
      </c>
      <c r="AU19" s="187">
        <v>10.83</v>
      </c>
      <c r="AV19" s="69">
        <v>1186.69</v>
      </c>
      <c r="AW19" s="69">
        <v>123.39</v>
      </c>
      <c r="AX19" s="69">
        <v>2138</v>
      </c>
      <c r="AY19" s="69">
        <v>1186.58</v>
      </c>
      <c r="AZ19" s="24">
        <v>123.84</v>
      </c>
      <c r="BA19" s="188">
        <v>9.68</v>
      </c>
      <c r="BB19" s="187">
        <v>10.95</v>
      </c>
      <c r="BC19" s="69">
        <v>1135.69</v>
      </c>
      <c r="BD19" s="69">
        <v>117.3</v>
      </c>
      <c r="BE19" s="69">
        <v>3514</v>
      </c>
      <c r="BF19" s="69">
        <v>2322.25</v>
      </c>
      <c r="BG19" s="24">
        <v>241.8</v>
      </c>
      <c r="BH19" s="188">
        <v>9.6</v>
      </c>
      <c r="BI19" s="187">
        <v>10.84</v>
      </c>
      <c r="BJ19" s="69">
        <v>1034</v>
      </c>
      <c r="BK19" s="69">
        <v>107</v>
      </c>
      <c r="BL19" s="69">
        <v>3500</v>
      </c>
      <c r="BM19" s="69">
        <v>3356</v>
      </c>
      <c r="BN19" s="24">
        <v>350</v>
      </c>
      <c r="BO19" s="188">
        <v>8.93</v>
      </c>
      <c r="BP19" s="187">
        <v>10.36</v>
      </c>
      <c r="BQ19" s="69">
        <v>1022</v>
      </c>
      <c r="BR19" s="69">
        <v>114</v>
      </c>
      <c r="BS19" s="69">
        <v>4353</v>
      </c>
      <c r="BT19" s="69">
        <v>4379</v>
      </c>
      <c r="BU19" s="69">
        <v>465</v>
      </c>
      <c r="BV19" s="188">
        <v>9</v>
      </c>
      <c r="BW19" s="187">
        <v>10.58</v>
      </c>
      <c r="BX19" s="69">
        <v>952</v>
      </c>
      <c r="BY19" s="69">
        <v>105</v>
      </c>
      <c r="BZ19" s="189">
        <v>4109</v>
      </c>
      <c r="CA19" s="69">
        <v>5331</v>
      </c>
      <c r="CB19" s="24">
        <v>571</v>
      </c>
      <c r="CC19" s="69"/>
      <c r="CD19" s="184">
        <f t="shared" si="0"/>
        <v>5330.38</v>
      </c>
      <c r="CE19" s="69">
        <f t="shared" si="1"/>
        <v>566.69</v>
      </c>
      <c r="CF19" s="182">
        <f t="shared" si="29"/>
        <v>9.40616562847412</v>
      </c>
      <c r="CG19" s="69">
        <f t="shared" si="2"/>
        <v>279.40206349206346</v>
      </c>
      <c r="CH19" s="181">
        <f t="shared" si="3"/>
        <v>1061.727841269841</v>
      </c>
      <c r="CI19" s="72"/>
      <c r="CJ19" s="188">
        <v>8.25</v>
      </c>
      <c r="CK19" s="187">
        <v>10.49</v>
      </c>
      <c r="CL19" s="69">
        <v>701</v>
      </c>
      <c r="CM19" s="69">
        <v>84</v>
      </c>
      <c r="CN19" s="189">
        <v>4030</v>
      </c>
      <c r="CO19" s="69">
        <v>6032</v>
      </c>
      <c r="CP19" s="24">
        <v>657</v>
      </c>
      <c r="CQ19" s="188">
        <v>8.34</v>
      </c>
      <c r="CR19" s="187">
        <v>10.74</v>
      </c>
      <c r="CS19" s="69">
        <v>878.63</v>
      </c>
      <c r="CT19" s="69">
        <v>105.4</v>
      </c>
      <c r="CU19" s="189">
        <v>4000</v>
      </c>
      <c r="CV19" s="69">
        <v>6911.55</v>
      </c>
      <c r="CW19" s="24">
        <v>763.38</v>
      </c>
      <c r="CX19" s="188">
        <v>8.83</v>
      </c>
      <c r="CY19" s="187">
        <v>10.52</v>
      </c>
      <c r="CZ19" s="69">
        <v>1033.41</v>
      </c>
      <c r="DA19" s="69">
        <v>116.99</v>
      </c>
      <c r="DB19" s="69">
        <v>4346</v>
      </c>
      <c r="DC19" s="69">
        <v>7944.85</v>
      </c>
      <c r="DD19" s="24">
        <v>881.01</v>
      </c>
      <c r="DE19" s="183">
        <v>9.13</v>
      </c>
      <c r="DF19" s="182">
        <v>10.68</v>
      </c>
      <c r="DG19" s="69">
        <v>1062.79</v>
      </c>
      <c r="DH19" s="69">
        <v>116.41</v>
      </c>
      <c r="DI19" s="69">
        <v>4216</v>
      </c>
      <c r="DJ19" s="69">
        <v>9007.55</v>
      </c>
      <c r="DK19" s="24">
        <v>998.12</v>
      </c>
      <c r="DL19" s="183">
        <v>9.65</v>
      </c>
      <c r="DM19" s="182">
        <v>11.11</v>
      </c>
      <c r="DN19" s="69">
        <v>910.77</v>
      </c>
      <c r="DO19" s="69">
        <v>94.35</v>
      </c>
      <c r="DP19" s="69">
        <v>2533</v>
      </c>
      <c r="DQ19" s="69">
        <v>9918.2</v>
      </c>
      <c r="DR19" s="24">
        <v>1092.82</v>
      </c>
      <c r="DS19" s="186"/>
      <c r="DT19" s="72"/>
      <c r="DU19" s="72"/>
      <c r="DV19" s="72"/>
      <c r="DW19" s="72"/>
      <c r="DX19" s="72"/>
      <c r="DY19" s="185"/>
      <c r="DZ19" s="186"/>
      <c r="EA19" s="72"/>
      <c r="EB19" s="72"/>
      <c r="EC19" s="72"/>
      <c r="ED19" s="72"/>
      <c r="EE19" s="72"/>
      <c r="EF19" s="185"/>
      <c r="EG19" s="191"/>
      <c r="EH19" s="190"/>
      <c r="EI19" s="72"/>
      <c r="EJ19" s="72"/>
      <c r="EK19" s="72"/>
      <c r="EL19" s="72"/>
      <c r="EM19" s="185"/>
      <c r="EN19" s="182">
        <v>9.42</v>
      </c>
      <c r="EO19" s="182">
        <v>11.12</v>
      </c>
      <c r="EP19" s="69">
        <v>1711.11</v>
      </c>
      <c r="EQ19" s="69">
        <v>181.56</v>
      </c>
      <c r="ER19" s="69">
        <v>0</v>
      </c>
      <c r="ES19" s="69">
        <v>11629.22</v>
      </c>
      <c r="ET19" s="69">
        <v>1275.63</v>
      </c>
      <c r="EU19" s="191"/>
      <c r="EV19" s="190"/>
      <c r="EW19" s="72"/>
      <c r="EX19" s="72"/>
      <c r="EY19" s="72"/>
      <c r="EZ19" s="72"/>
      <c r="FA19" s="185"/>
      <c r="FB19" s="183">
        <v>8.87</v>
      </c>
      <c r="FC19" s="182">
        <v>10.92</v>
      </c>
      <c r="FD19" s="69">
        <v>1042.03</v>
      </c>
      <c r="FE19" s="69">
        <v>117.46</v>
      </c>
      <c r="FF19" s="69">
        <v>0</v>
      </c>
      <c r="FG19" s="69">
        <v>13279.93</v>
      </c>
      <c r="FH19" s="69">
        <v>1458.06</v>
      </c>
      <c r="FI19" s="183">
        <v>8.93</v>
      </c>
      <c r="FJ19" s="182">
        <v>11.07</v>
      </c>
      <c r="FK19" s="69">
        <v>690.45</v>
      </c>
      <c r="FL19" s="69">
        <v>77.34</v>
      </c>
      <c r="FM19" s="69">
        <v>0</v>
      </c>
      <c r="FN19" s="69">
        <v>13970.31</v>
      </c>
      <c r="FO19" s="24">
        <v>1536.06</v>
      </c>
      <c r="FP19" s="72"/>
      <c r="FQ19" s="184">
        <f t="shared" si="4"/>
        <v>8030.19</v>
      </c>
      <c r="FR19" s="69">
        <f t="shared" si="5"/>
        <v>893.5100000000001</v>
      </c>
      <c r="FS19" s="182">
        <f t="shared" si="26"/>
        <v>8.987241329140131</v>
      </c>
      <c r="FT19" s="69">
        <f t="shared" si="6"/>
        <v>381.1233333333331</v>
      </c>
      <c r="FU19" s="181">
        <f t="shared" si="7"/>
        <v>1486.3809999999992</v>
      </c>
      <c r="FV19" s="166"/>
      <c r="FW19" s="183">
        <f t="shared" si="27"/>
        <v>9.096153846153847</v>
      </c>
      <c r="FX19" s="182">
        <f t="shared" si="28"/>
        <v>10.785384615384617</v>
      </c>
      <c r="FY19" s="69">
        <f t="shared" si="9"/>
        <v>13360.570000000002</v>
      </c>
      <c r="FZ19" s="69">
        <f t="shared" si="10"/>
        <v>1460.2</v>
      </c>
      <c r="GA19" s="69">
        <f t="shared" si="11"/>
        <v>660.5253968253971</v>
      </c>
      <c r="GB19" s="181">
        <f t="shared" si="12"/>
        <v>2543.022777777779</v>
      </c>
      <c r="GC19" s="162"/>
      <c r="GD19" s="161">
        <f t="shared" si="23"/>
        <v>13970.31</v>
      </c>
      <c r="GE19" s="160">
        <f t="shared" si="13"/>
        <v>13360.570000000002</v>
      </c>
      <c r="GF19" s="69">
        <f t="shared" si="24"/>
        <v>1536.06</v>
      </c>
      <c r="GG19" s="24">
        <f t="shared" si="14"/>
        <v>1460.2</v>
      </c>
      <c r="GH19" s="192"/>
      <c r="GI19" s="161">
        <f t="shared" si="15"/>
        <v>681.4495238095237</v>
      </c>
      <c r="GJ19" s="24">
        <f t="shared" si="16"/>
        <v>660.5253968253971</v>
      </c>
    </row>
    <row r="20" spans="1:192" s="20" customFormat="1" ht="12.75">
      <c r="A20" s="20" t="s">
        <v>12</v>
      </c>
      <c r="B20" s="21" t="s">
        <v>20</v>
      </c>
      <c r="C20" s="20">
        <v>5.8</v>
      </c>
      <c r="D20" s="183">
        <v>8.23</v>
      </c>
      <c r="E20" s="182">
        <v>8.99</v>
      </c>
      <c r="F20" s="69">
        <v>4204.11</v>
      </c>
      <c r="G20" s="69">
        <v>510.77</v>
      </c>
      <c r="H20" s="69">
        <v>2139</v>
      </c>
      <c r="I20" s="69">
        <v>4204.05</v>
      </c>
      <c r="J20" s="24">
        <v>513.27</v>
      </c>
      <c r="K20" s="183">
        <v>8.9</v>
      </c>
      <c r="L20" s="182">
        <v>9.5</v>
      </c>
      <c r="M20" s="69">
        <v>1248</v>
      </c>
      <c r="N20" s="69">
        <v>130.8</v>
      </c>
      <c r="O20" s="69">
        <v>2826</v>
      </c>
      <c r="P20" s="69"/>
      <c r="Q20" s="24"/>
      <c r="R20" s="30">
        <v>8.9</v>
      </c>
      <c r="S20" s="22">
        <v>9.6</v>
      </c>
      <c r="T20" s="69">
        <v>1627.3</v>
      </c>
      <c r="U20" s="69">
        <v>169.8</v>
      </c>
      <c r="V20" s="69">
        <v>3713</v>
      </c>
      <c r="W20" s="69"/>
      <c r="X20" s="24"/>
      <c r="Y20" s="183">
        <v>8.7</v>
      </c>
      <c r="Z20" s="182">
        <v>9.3</v>
      </c>
      <c r="AA20" s="69">
        <v>1155.8</v>
      </c>
      <c r="AB20" s="69">
        <v>132.2</v>
      </c>
      <c r="AC20" s="69">
        <v>2673</v>
      </c>
      <c r="AD20" s="69"/>
      <c r="AE20" s="24"/>
      <c r="AF20" s="30"/>
      <c r="AG20" s="22"/>
      <c r="AH20" s="22"/>
      <c r="AI20" s="22"/>
      <c r="AJ20" s="22"/>
      <c r="AK20" s="22"/>
      <c r="AL20" s="23"/>
      <c r="AM20" s="183"/>
      <c r="AN20" s="182"/>
      <c r="AO20" s="69"/>
      <c r="AP20" s="69"/>
      <c r="AQ20" s="69"/>
      <c r="AR20" s="69"/>
      <c r="AS20" s="24"/>
      <c r="AT20" s="188">
        <v>9.2</v>
      </c>
      <c r="AU20" s="187">
        <v>9.8</v>
      </c>
      <c r="AV20" s="69">
        <v>1736.2</v>
      </c>
      <c r="AW20" s="69">
        <v>188.5</v>
      </c>
      <c r="AX20" s="69">
        <v>3818</v>
      </c>
      <c r="AY20" s="69"/>
      <c r="AZ20" s="24">
        <v>1207.5</v>
      </c>
      <c r="BA20" s="188">
        <v>9.4</v>
      </c>
      <c r="BB20" s="187">
        <v>10</v>
      </c>
      <c r="BC20" s="69">
        <v>1574</v>
      </c>
      <c r="BD20" s="69">
        <v>167</v>
      </c>
      <c r="BE20" s="69">
        <v>3408</v>
      </c>
      <c r="BF20" s="69">
        <v>11544</v>
      </c>
      <c r="BG20" s="24">
        <v>1376</v>
      </c>
      <c r="BH20" s="188">
        <v>9.2</v>
      </c>
      <c r="BI20" s="187">
        <v>9.82</v>
      </c>
      <c r="BJ20" s="69">
        <v>1451</v>
      </c>
      <c r="BK20" s="69">
        <v>157</v>
      </c>
      <c r="BL20" s="69">
        <v>2158</v>
      </c>
      <c r="BM20" s="69">
        <v>13414</v>
      </c>
      <c r="BN20" s="24">
        <v>1534</v>
      </c>
      <c r="BO20" s="188">
        <v>8.83</v>
      </c>
      <c r="BP20" s="187">
        <v>9.48</v>
      </c>
      <c r="BQ20" s="69">
        <v>1325</v>
      </c>
      <c r="BR20" s="69">
        <v>150</v>
      </c>
      <c r="BS20" s="69">
        <v>2078</v>
      </c>
      <c r="BT20" s="69">
        <v>14740</v>
      </c>
      <c r="BU20" s="69">
        <v>1685</v>
      </c>
      <c r="BV20" s="188">
        <v>8.63</v>
      </c>
      <c r="BW20" s="187">
        <v>9.34</v>
      </c>
      <c r="BX20" s="69">
        <v>1449</v>
      </c>
      <c r="BY20" s="69">
        <v>168</v>
      </c>
      <c r="BZ20" s="189">
        <v>1987</v>
      </c>
      <c r="CA20" s="69">
        <v>16189</v>
      </c>
      <c r="CB20" s="24">
        <v>1853</v>
      </c>
      <c r="CC20" s="69"/>
      <c r="CD20" s="184">
        <f t="shared" si="0"/>
        <v>15770.41</v>
      </c>
      <c r="CE20" s="69">
        <f t="shared" si="1"/>
        <v>1774.07</v>
      </c>
      <c r="CF20" s="182">
        <f t="shared" si="29"/>
        <v>8.88939557063701</v>
      </c>
      <c r="CG20" s="69">
        <f t="shared" si="2"/>
        <v>944.966206896552</v>
      </c>
      <c r="CH20" s="181">
        <f t="shared" si="3"/>
        <v>3590.8715862068975</v>
      </c>
      <c r="CI20" s="72"/>
      <c r="CJ20" s="188">
        <v>8.69</v>
      </c>
      <c r="CK20" s="187">
        <v>9.36</v>
      </c>
      <c r="CL20" s="69">
        <v>995.83</v>
      </c>
      <c r="CM20" s="69">
        <v>114.6</v>
      </c>
      <c r="CN20" s="189">
        <v>2110.8</v>
      </c>
      <c r="CO20" s="69">
        <v>17185.57</v>
      </c>
      <c r="CP20" s="24">
        <v>1969.2</v>
      </c>
      <c r="CQ20" s="188">
        <v>8.56</v>
      </c>
      <c r="CR20" s="187">
        <v>9.12</v>
      </c>
      <c r="CS20" s="69">
        <v>1060.03</v>
      </c>
      <c r="CT20" s="69">
        <v>123.88</v>
      </c>
      <c r="CU20" s="189">
        <v>2055</v>
      </c>
      <c r="CV20" s="69">
        <v>18245.57</v>
      </c>
      <c r="CW20" s="24">
        <v>2093.66</v>
      </c>
      <c r="CX20" s="188">
        <v>8.79</v>
      </c>
      <c r="CY20" s="187">
        <v>9.33</v>
      </c>
      <c r="CZ20" s="69">
        <v>1430.03</v>
      </c>
      <c r="DA20" s="69">
        <v>162.61</v>
      </c>
      <c r="DB20" s="69">
        <v>2064</v>
      </c>
      <c r="DC20" s="69">
        <v>19675.57</v>
      </c>
      <c r="DD20" s="24">
        <v>2256.63</v>
      </c>
      <c r="DE20" s="183">
        <v>8.75</v>
      </c>
      <c r="DF20" s="182">
        <v>9.3</v>
      </c>
      <c r="DG20" s="69">
        <v>1431.32</v>
      </c>
      <c r="DH20" s="69">
        <v>163.54</v>
      </c>
      <c r="DI20" s="69">
        <v>1988</v>
      </c>
      <c r="DJ20" s="69">
        <v>21106.83</v>
      </c>
      <c r="DK20" s="24">
        <v>2420.73</v>
      </c>
      <c r="DL20" s="183"/>
      <c r="DM20" s="182"/>
      <c r="DN20" s="69"/>
      <c r="DO20" s="69"/>
      <c r="DP20" s="69"/>
      <c r="DQ20" s="69"/>
      <c r="DR20" s="24"/>
      <c r="DS20" s="186"/>
      <c r="DT20" s="72"/>
      <c r="DU20" s="72"/>
      <c r="DV20" s="72"/>
      <c r="DW20" s="72"/>
      <c r="DX20" s="72"/>
      <c r="DY20" s="185"/>
      <c r="DZ20" s="186"/>
      <c r="EA20" s="72"/>
      <c r="EB20" s="72"/>
      <c r="EC20" s="72"/>
      <c r="ED20" s="72"/>
      <c r="EE20" s="72"/>
      <c r="EF20" s="185"/>
      <c r="EG20" s="183">
        <v>10</v>
      </c>
      <c r="EH20" s="182">
        <v>10.14</v>
      </c>
      <c r="EI20" s="69">
        <v>1316.62</v>
      </c>
      <c r="EJ20" s="69">
        <v>131.62</v>
      </c>
      <c r="EK20" s="69">
        <v>2051</v>
      </c>
      <c r="EL20" s="69">
        <v>22423.38</v>
      </c>
      <c r="EM20" s="24">
        <v>2559.96</v>
      </c>
      <c r="EN20" s="182">
        <v>9.76</v>
      </c>
      <c r="EO20" s="182">
        <v>10.51</v>
      </c>
      <c r="EP20" s="69">
        <v>1365.82</v>
      </c>
      <c r="EQ20" s="69">
        <v>139.9</v>
      </c>
      <c r="ER20" s="69">
        <v>0</v>
      </c>
      <c r="ES20" s="69">
        <v>23789.17</v>
      </c>
      <c r="ET20" s="69">
        <v>2700.59</v>
      </c>
      <c r="EU20" s="183">
        <v>10.09</v>
      </c>
      <c r="EV20" s="182">
        <v>10.92</v>
      </c>
      <c r="EW20" s="69">
        <v>1321.56</v>
      </c>
      <c r="EX20" s="69">
        <v>130.97</v>
      </c>
      <c r="EY20" s="69">
        <v>0</v>
      </c>
      <c r="EZ20" s="69">
        <v>25110.68</v>
      </c>
      <c r="FA20" s="24">
        <v>2832.14</v>
      </c>
      <c r="FB20" s="183">
        <v>9.5</v>
      </c>
      <c r="FC20" s="182">
        <v>10.48</v>
      </c>
      <c r="FD20" s="69">
        <v>1059.76</v>
      </c>
      <c r="FE20" s="69">
        <v>111.58</v>
      </c>
      <c r="FF20" s="69">
        <v>0</v>
      </c>
      <c r="FG20" s="69">
        <v>26170.37</v>
      </c>
      <c r="FH20" s="69">
        <v>2944.43</v>
      </c>
      <c r="FI20" s="183">
        <v>9.84</v>
      </c>
      <c r="FJ20" s="182">
        <v>10.78</v>
      </c>
      <c r="FK20" s="69">
        <v>824.84</v>
      </c>
      <c r="FL20" s="69">
        <v>83.85</v>
      </c>
      <c r="FM20" s="69">
        <v>0</v>
      </c>
      <c r="FN20" s="69">
        <v>26995.17</v>
      </c>
      <c r="FO20" s="24">
        <v>3028.69</v>
      </c>
      <c r="FP20" s="72"/>
      <c r="FQ20" s="184">
        <f t="shared" si="4"/>
        <v>10805.81</v>
      </c>
      <c r="FR20" s="69">
        <f t="shared" si="5"/>
        <v>1162.55</v>
      </c>
      <c r="FS20" s="182">
        <f t="shared" si="26"/>
        <v>9.294920648574255</v>
      </c>
      <c r="FT20" s="69">
        <f t="shared" si="6"/>
        <v>700.5206896551724</v>
      </c>
      <c r="FU20" s="181">
        <f t="shared" si="7"/>
        <v>2732.0306896551724</v>
      </c>
      <c r="FV20" s="166"/>
      <c r="FW20" s="183">
        <f t="shared" si="27"/>
        <v>9.109444444444442</v>
      </c>
      <c r="FX20" s="182">
        <f t="shared" si="28"/>
        <v>9.765000000000002</v>
      </c>
      <c r="FY20" s="69">
        <f t="shared" si="9"/>
        <v>26576.219999999998</v>
      </c>
      <c r="FZ20" s="69">
        <f t="shared" si="10"/>
        <v>2936.62</v>
      </c>
      <c r="GA20" s="69">
        <f t="shared" si="11"/>
        <v>1645.4868965517244</v>
      </c>
      <c r="GB20" s="181">
        <f t="shared" si="12"/>
        <v>6335.124551724139</v>
      </c>
      <c r="GC20" s="162"/>
      <c r="GD20" s="161">
        <f t="shared" si="23"/>
        <v>26995.17</v>
      </c>
      <c r="GE20" s="160">
        <f t="shared" si="13"/>
        <v>26576.219999999998</v>
      </c>
      <c r="GF20" s="69">
        <f t="shared" si="24"/>
        <v>3028.69</v>
      </c>
      <c r="GG20" s="24">
        <f t="shared" si="14"/>
        <v>2936.62</v>
      </c>
      <c r="GH20" s="192"/>
      <c r="GI20" s="161">
        <f t="shared" si="15"/>
        <v>1625.6496551724135</v>
      </c>
      <c r="GJ20" s="24">
        <f t="shared" si="16"/>
        <v>1645.4868965517244</v>
      </c>
    </row>
    <row r="21" spans="1:192" s="20" customFormat="1" ht="12.75">
      <c r="A21" s="20" t="s">
        <v>12</v>
      </c>
      <c r="B21" s="21" t="s">
        <v>21</v>
      </c>
      <c r="C21" s="20">
        <v>5.86</v>
      </c>
      <c r="D21" s="183">
        <v>7.6</v>
      </c>
      <c r="E21" s="182">
        <v>8.6</v>
      </c>
      <c r="F21" s="69">
        <v>3315</v>
      </c>
      <c r="G21" s="69"/>
      <c r="H21" s="69">
        <v>9693</v>
      </c>
      <c r="I21" s="69"/>
      <c r="J21" s="24"/>
      <c r="K21" s="183">
        <v>7.8</v>
      </c>
      <c r="L21" s="182">
        <v>8.6</v>
      </c>
      <c r="M21" s="69">
        <v>1267.4</v>
      </c>
      <c r="N21" s="69">
        <v>161.6</v>
      </c>
      <c r="O21" s="69">
        <v>4429</v>
      </c>
      <c r="P21" s="69"/>
      <c r="Q21" s="24">
        <v>768.4</v>
      </c>
      <c r="R21" s="30">
        <v>7.6</v>
      </c>
      <c r="S21" s="22">
        <v>8.2</v>
      </c>
      <c r="T21" s="69">
        <v>1308.2</v>
      </c>
      <c r="U21" s="69">
        <v>159.8</v>
      </c>
      <c r="V21" s="69">
        <v>4856</v>
      </c>
      <c r="W21" s="69"/>
      <c r="X21" s="24"/>
      <c r="Y21" s="183">
        <v>8.1</v>
      </c>
      <c r="Z21" s="182">
        <v>8.6</v>
      </c>
      <c r="AA21" s="69">
        <v>966</v>
      </c>
      <c r="AB21" s="69">
        <v>118.9</v>
      </c>
      <c r="AC21" s="69">
        <v>3229</v>
      </c>
      <c r="AD21" s="69"/>
      <c r="AE21" s="24">
        <v>1059.9</v>
      </c>
      <c r="AF21" s="30"/>
      <c r="AG21" s="22"/>
      <c r="AH21" s="22"/>
      <c r="AI21" s="22"/>
      <c r="AJ21" s="22"/>
      <c r="AK21" s="22"/>
      <c r="AL21" s="23"/>
      <c r="AM21" s="183"/>
      <c r="AN21" s="182"/>
      <c r="AO21" s="69"/>
      <c r="AP21" s="69"/>
      <c r="AQ21" s="69"/>
      <c r="AR21" s="69"/>
      <c r="AS21" s="24"/>
      <c r="AT21" s="188">
        <v>8.6</v>
      </c>
      <c r="AU21" s="187">
        <v>9</v>
      </c>
      <c r="AV21" s="69">
        <v>2146</v>
      </c>
      <c r="AW21" s="69">
        <v>250.6</v>
      </c>
      <c r="AX21" s="69">
        <v>4631</v>
      </c>
      <c r="AY21" s="69"/>
      <c r="AZ21" s="24">
        <v>1311.3</v>
      </c>
      <c r="BA21" s="188">
        <v>9.2</v>
      </c>
      <c r="BB21" s="187">
        <v>9.9</v>
      </c>
      <c r="BC21" s="69">
        <v>1902</v>
      </c>
      <c r="BD21" s="69">
        <v>205</v>
      </c>
      <c r="BE21" s="69">
        <v>3681</v>
      </c>
      <c r="BF21" s="69">
        <v>10904</v>
      </c>
      <c r="BG21" s="24">
        <v>1518</v>
      </c>
      <c r="BH21" s="188">
        <v>9.13</v>
      </c>
      <c r="BI21" s="187">
        <v>9.8</v>
      </c>
      <c r="BJ21" s="69">
        <v>2109</v>
      </c>
      <c r="BK21" s="69">
        <v>231</v>
      </c>
      <c r="BL21" s="69">
        <v>1679</v>
      </c>
      <c r="BM21" s="69">
        <v>14418</v>
      </c>
      <c r="BN21" s="24">
        <v>1749</v>
      </c>
      <c r="BO21" s="188">
        <v>8.5</v>
      </c>
      <c r="BP21" s="187">
        <v>9.31</v>
      </c>
      <c r="BQ21" s="69">
        <v>607</v>
      </c>
      <c r="BR21" s="69">
        <v>71</v>
      </c>
      <c r="BS21" s="69">
        <v>2172</v>
      </c>
      <c r="BT21" s="69">
        <v>15026</v>
      </c>
      <c r="BU21" s="69">
        <v>1821</v>
      </c>
      <c r="BV21" s="188">
        <v>8.47</v>
      </c>
      <c r="BW21" s="187">
        <v>9.24</v>
      </c>
      <c r="BX21" s="69">
        <v>1605</v>
      </c>
      <c r="BY21" s="69">
        <v>189</v>
      </c>
      <c r="BZ21" s="189">
        <v>2103</v>
      </c>
      <c r="CA21" s="69">
        <v>16631</v>
      </c>
      <c r="CB21" s="24">
        <v>2011</v>
      </c>
      <c r="CC21" s="69"/>
      <c r="CD21" s="184">
        <f t="shared" si="0"/>
        <v>15225.599999999999</v>
      </c>
      <c r="CE21" s="69">
        <f t="shared" si="1"/>
        <v>1386.9</v>
      </c>
      <c r="CF21" s="182">
        <f t="shared" si="29"/>
        <v>10.97815271468743</v>
      </c>
      <c r="CG21" s="69">
        <f t="shared" si="2"/>
        <v>1211.3252559726957</v>
      </c>
      <c r="CH21" s="181">
        <f t="shared" si="3"/>
        <v>4603.035972696243</v>
      </c>
      <c r="CI21" s="72"/>
      <c r="CJ21" s="188">
        <v>9.04</v>
      </c>
      <c r="CK21" s="187">
        <v>9.71</v>
      </c>
      <c r="CL21" s="69">
        <v>1227.43</v>
      </c>
      <c r="CM21" s="69">
        <v>135.8</v>
      </c>
      <c r="CN21" s="189">
        <v>1784.22</v>
      </c>
      <c r="CO21" s="69">
        <v>17858.84</v>
      </c>
      <c r="CP21" s="24">
        <v>2147.98</v>
      </c>
      <c r="CQ21" s="188">
        <v>8.83</v>
      </c>
      <c r="CR21" s="187">
        <v>9.55</v>
      </c>
      <c r="CS21" s="69">
        <v>1508.93</v>
      </c>
      <c r="CT21" s="69">
        <v>170.93</v>
      </c>
      <c r="CU21" s="189">
        <v>1931.17</v>
      </c>
      <c r="CV21" s="69">
        <v>19367.79</v>
      </c>
      <c r="CW21" s="24">
        <v>2319.55</v>
      </c>
      <c r="CX21" s="188">
        <v>8.92</v>
      </c>
      <c r="CY21" s="187">
        <v>9.68</v>
      </c>
      <c r="CZ21" s="69">
        <v>1874.86</v>
      </c>
      <c r="DA21" s="69">
        <v>210.09</v>
      </c>
      <c r="DB21" s="69">
        <v>1915</v>
      </c>
      <c r="DC21" s="69">
        <v>21242.56</v>
      </c>
      <c r="DD21" s="24">
        <v>2530.18</v>
      </c>
      <c r="DE21" s="183">
        <v>9.29</v>
      </c>
      <c r="DF21" s="182">
        <v>9.93</v>
      </c>
      <c r="DG21" s="69">
        <v>1516.42</v>
      </c>
      <c r="DH21" s="69">
        <v>163.19</v>
      </c>
      <c r="DI21" s="69">
        <v>1704</v>
      </c>
      <c r="DJ21" s="69">
        <v>22759.02</v>
      </c>
      <c r="DK21" s="24">
        <v>2693.91</v>
      </c>
      <c r="DL21" s="183"/>
      <c r="DM21" s="182"/>
      <c r="DN21" s="69"/>
      <c r="DO21" s="69"/>
      <c r="DP21" s="69"/>
      <c r="DQ21" s="69"/>
      <c r="DR21" s="24"/>
      <c r="DS21" s="186"/>
      <c r="DT21" s="72"/>
      <c r="DU21" s="72"/>
      <c r="DV21" s="72"/>
      <c r="DW21" s="72"/>
      <c r="DX21" s="72"/>
      <c r="DY21" s="185"/>
      <c r="DZ21" s="186"/>
      <c r="EA21" s="72"/>
      <c r="EB21" s="72"/>
      <c r="EC21" s="72"/>
      <c r="ED21" s="72"/>
      <c r="EE21" s="72"/>
      <c r="EF21" s="185"/>
      <c r="EG21" s="183">
        <v>9.4</v>
      </c>
      <c r="EH21" s="182">
        <v>9.87</v>
      </c>
      <c r="EI21" s="69">
        <v>2617.9</v>
      </c>
      <c r="EJ21" s="69">
        <v>278.46</v>
      </c>
      <c r="EK21" s="69">
        <v>1672.33</v>
      </c>
      <c r="EL21" s="69">
        <v>25376.85</v>
      </c>
      <c r="EM21" s="24">
        <v>2973.16</v>
      </c>
      <c r="EN21" s="182">
        <v>9.2</v>
      </c>
      <c r="EO21" s="182">
        <v>9.61</v>
      </c>
      <c r="EP21" s="69">
        <v>2420.4</v>
      </c>
      <c r="EQ21" s="69">
        <v>0</v>
      </c>
      <c r="ER21" s="69">
        <v>0</v>
      </c>
      <c r="ES21" s="69">
        <v>0</v>
      </c>
      <c r="ET21" s="69">
        <v>0</v>
      </c>
      <c r="EU21" s="183">
        <v>8.96</v>
      </c>
      <c r="EV21" s="182">
        <v>9.6</v>
      </c>
      <c r="EW21" s="69">
        <v>2625.87</v>
      </c>
      <c r="EX21" s="69">
        <v>292.91</v>
      </c>
      <c r="EY21" s="69">
        <v>0</v>
      </c>
      <c r="EZ21" s="69">
        <v>30423.18</v>
      </c>
      <c r="FA21" s="24">
        <v>3531.24</v>
      </c>
      <c r="FB21" s="183">
        <v>9.42</v>
      </c>
      <c r="FC21" s="182">
        <v>10.03</v>
      </c>
      <c r="FD21" s="69">
        <v>2266.39</v>
      </c>
      <c r="FE21" s="69">
        <v>240.47</v>
      </c>
      <c r="FF21" s="69">
        <v>0</v>
      </c>
      <c r="FG21" s="69">
        <v>32828.45</v>
      </c>
      <c r="FH21" s="69">
        <v>3789.21</v>
      </c>
      <c r="FI21" s="183">
        <v>9.28</v>
      </c>
      <c r="FJ21" s="182">
        <v>9.9</v>
      </c>
      <c r="FK21" s="69">
        <v>1679.78</v>
      </c>
      <c r="FL21" s="69">
        <v>181.03</v>
      </c>
      <c r="FM21" s="69">
        <v>0</v>
      </c>
      <c r="FN21" s="69">
        <v>34508.23</v>
      </c>
      <c r="FO21" s="24">
        <v>3971.39</v>
      </c>
      <c r="FP21" s="72"/>
      <c r="FQ21" s="184">
        <f t="shared" si="4"/>
        <v>17737.98</v>
      </c>
      <c r="FR21" s="69">
        <f t="shared" si="5"/>
        <v>1672.88</v>
      </c>
      <c r="FS21" s="182">
        <f t="shared" si="26"/>
        <v>10.603259050260627</v>
      </c>
      <c r="FT21" s="69">
        <f t="shared" si="6"/>
        <v>1354.0790443686005</v>
      </c>
      <c r="FU21" s="181">
        <f t="shared" si="7"/>
        <v>5280.908273037542</v>
      </c>
      <c r="FV21" s="166"/>
      <c r="FW21" s="183">
        <f t="shared" si="27"/>
        <v>8.741111111111111</v>
      </c>
      <c r="FX21" s="182">
        <f t="shared" si="28"/>
        <v>9.396111111111109</v>
      </c>
      <c r="FY21" s="69">
        <f t="shared" si="9"/>
        <v>32963.58</v>
      </c>
      <c r="FZ21" s="69">
        <f t="shared" si="10"/>
        <v>3059.78</v>
      </c>
      <c r="GA21" s="69">
        <f t="shared" si="11"/>
        <v>2565.4043003412967</v>
      </c>
      <c r="GB21" s="181">
        <f t="shared" si="12"/>
        <v>9876.806556313992</v>
      </c>
      <c r="GC21" s="162"/>
      <c r="GD21" s="161">
        <f t="shared" si="23"/>
        <v>34508.23</v>
      </c>
      <c r="GE21" s="160">
        <f t="shared" si="13"/>
        <v>32963.58</v>
      </c>
      <c r="GF21" s="69">
        <f t="shared" si="24"/>
        <v>3971.39</v>
      </c>
      <c r="GG21" s="24">
        <f t="shared" si="14"/>
        <v>3059.78</v>
      </c>
      <c r="GH21" s="192"/>
      <c r="GI21" s="161">
        <f t="shared" si="15"/>
        <v>1917.386450511946</v>
      </c>
      <c r="GJ21" s="24">
        <f t="shared" si="16"/>
        <v>2565.4043003412967</v>
      </c>
    </row>
    <row r="22" spans="1:192" s="20" customFormat="1" ht="12.75">
      <c r="A22" s="20" t="s">
        <v>12</v>
      </c>
      <c r="B22" s="21" t="s">
        <v>22</v>
      </c>
      <c r="C22" s="20">
        <v>5.86</v>
      </c>
      <c r="D22" s="183"/>
      <c r="E22" s="182"/>
      <c r="F22" s="69"/>
      <c r="G22" s="69"/>
      <c r="H22" s="69"/>
      <c r="I22" s="69"/>
      <c r="J22" s="24"/>
      <c r="K22" s="183"/>
      <c r="L22" s="182"/>
      <c r="M22" s="69"/>
      <c r="N22" s="69"/>
      <c r="O22" s="69"/>
      <c r="P22" s="69"/>
      <c r="Q22" s="24"/>
      <c r="R22" s="30"/>
      <c r="S22" s="22"/>
      <c r="T22" s="69"/>
      <c r="U22" s="69"/>
      <c r="V22" s="69"/>
      <c r="W22" s="69"/>
      <c r="X22" s="24"/>
      <c r="Y22" s="183"/>
      <c r="Z22" s="182"/>
      <c r="AA22" s="69"/>
      <c r="AB22" s="69"/>
      <c r="AC22" s="69"/>
      <c r="AD22" s="69"/>
      <c r="AE22" s="24"/>
      <c r="AF22" s="30"/>
      <c r="AG22" s="22"/>
      <c r="AH22" s="22"/>
      <c r="AI22" s="22"/>
      <c r="AJ22" s="22"/>
      <c r="AK22" s="22"/>
      <c r="AL22" s="23"/>
      <c r="AM22" s="183"/>
      <c r="AN22" s="182"/>
      <c r="AO22" s="69"/>
      <c r="AP22" s="69"/>
      <c r="AQ22" s="69"/>
      <c r="AR22" s="69"/>
      <c r="AS22" s="24"/>
      <c r="AT22" s="188">
        <v>7.5</v>
      </c>
      <c r="AU22" s="187">
        <v>8.3</v>
      </c>
      <c r="AV22" s="69">
        <v>1304.2</v>
      </c>
      <c r="AW22" s="69">
        <v>172.9</v>
      </c>
      <c r="AX22" s="69">
        <v>4709</v>
      </c>
      <c r="AY22" s="69"/>
      <c r="AZ22" s="24">
        <v>211.4</v>
      </c>
      <c r="BA22" s="188">
        <v>7.8</v>
      </c>
      <c r="BB22" s="187">
        <v>8.5</v>
      </c>
      <c r="BC22" s="69">
        <v>1353</v>
      </c>
      <c r="BD22" s="69">
        <v>173</v>
      </c>
      <c r="BE22" s="69">
        <v>4528</v>
      </c>
      <c r="BF22" s="69">
        <v>2657</v>
      </c>
      <c r="BG22" s="24">
        <v>385.3</v>
      </c>
      <c r="BH22" s="188">
        <v>7.65</v>
      </c>
      <c r="BI22" s="187">
        <v>8.41</v>
      </c>
      <c r="BJ22" s="69">
        <v>1314</v>
      </c>
      <c r="BK22" s="69">
        <v>171</v>
      </c>
      <c r="BL22" s="69">
        <v>3664</v>
      </c>
      <c r="BM22" s="69">
        <v>4296</v>
      </c>
      <c r="BN22" s="24">
        <v>558</v>
      </c>
      <c r="BO22" s="188">
        <v>7.46</v>
      </c>
      <c r="BP22" s="187">
        <v>8.23</v>
      </c>
      <c r="BQ22" s="69">
        <v>1186</v>
      </c>
      <c r="BR22" s="69">
        <v>158</v>
      </c>
      <c r="BS22" s="69">
        <v>3744</v>
      </c>
      <c r="BT22" s="69">
        <v>5482</v>
      </c>
      <c r="BU22" s="69">
        <v>717</v>
      </c>
      <c r="BV22" s="188">
        <v>7.67</v>
      </c>
      <c r="BW22" s="187">
        <v>8.49</v>
      </c>
      <c r="BX22" s="69">
        <v>1537</v>
      </c>
      <c r="BY22" s="69">
        <v>200</v>
      </c>
      <c r="BZ22" s="189">
        <v>2940</v>
      </c>
      <c r="CA22" s="69">
        <v>7019</v>
      </c>
      <c r="CB22" s="24">
        <v>918</v>
      </c>
      <c r="CC22" s="69"/>
      <c r="CD22" s="184">
        <f t="shared" si="0"/>
        <v>6694.2</v>
      </c>
      <c r="CE22" s="69">
        <f t="shared" si="1"/>
        <v>874.9</v>
      </c>
      <c r="CF22" s="182">
        <f t="shared" si="29"/>
        <v>7.651388730140588</v>
      </c>
      <c r="CG22" s="69">
        <f t="shared" si="2"/>
        <v>267.45494880546073</v>
      </c>
      <c r="CH22" s="181">
        <f t="shared" si="3"/>
        <v>1016.3288054607507</v>
      </c>
      <c r="CI22" s="72"/>
      <c r="CJ22" s="188">
        <v>7.65</v>
      </c>
      <c r="CK22" s="187">
        <v>8.46</v>
      </c>
      <c r="CL22" s="69">
        <v>981.54</v>
      </c>
      <c r="CM22" s="69">
        <v>128.23</v>
      </c>
      <c r="CN22" s="189">
        <v>2985.11</v>
      </c>
      <c r="CO22" s="69">
        <v>8001.11</v>
      </c>
      <c r="CP22" s="24">
        <v>1047.43</v>
      </c>
      <c r="CQ22" s="188">
        <v>8.04</v>
      </c>
      <c r="CR22" s="187">
        <v>8.76</v>
      </c>
      <c r="CS22" s="69">
        <v>1411.35</v>
      </c>
      <c r="CT22" s="69">
        <v>175.51</v>
      </c>
      <c r="CU22" s="189">
        <v>2345</v>
      </c>
      <c r="CV22" s="69">
        <v>9412.45</v>
      </c>
      <c r="CW22" s="24">
        <v>1223.72</v>
      </c>
      <c r="CX22" s="188">
        <v>7.6</v>
      </c>
      <c r="CY22" s="187">
        <v>8.37</v>
      </c>
      <c r="CZ22" s="69">
        <v>1026.75</v>
      </c>
      <c r="DA22" s="69">
        <v>135.16</v>
      </c>
      <c r="DB22" s="69">
        <v>3301</v>
      </c>
      <c r="DC22" s="69">
        <v>10439.15</v>
      </c>
      <c r="DD22" s="24">
        <v>1359.43</v>
      </c>
      <c r="DE22" s="183">
        <v>7.63</v>
      </c>
      <c r="DF22" s="182">
        <v>8.35</v>
      </c>
      <c r="DG22" s="69">
        <v>1109.22</v>
      </c>
      <c r="DH22" s="69">
        <v>145.43</v>
      </c>
      <c r="DI22" s="69">
        <v>3352</v>
      </c>
      <c r="DJ22" s="69">
        <v>11548.36</v>
      </c>
      <c r="DK22" s="24">
        <v>1505.51</v>
      </c>
      <c r="DL22" s="183"/>
      <c r="DM22" s="182"/>
      <c r="DN22" s="69"/>
      <c r="DO22" s="69"/>
      <c r="DP22" s="69"/>
      <c r="DQ22" s="69"/>
      <c r="DR22" s="24"/>
      <c r="DS22" s="186"/>
      <c r="DT22" s="72"/>
      <c r="DU22" s="72"/>
      <c r="DV22" s="72"/>
      <c r="DW22" s="72"/>
      <c r="DX22" s="72"/>
      <c r="DY22" s="185"/>
      <c r="DZ22" s="186"/>
      <c r="EA22" s="72"/>
      <c r="EB22" s="72"/>
      <c r="EC22" s="72"/>
      <c r="ED22" s="72"/>
      <c r="EE22" s="72"/>
      <c r="EF22" s="185"/>
      <c r="EG22" s="183">
        <v>8.15</v>
      </c>
      <c r="EH22" s="182">
        <v>8.76</v>
      </c>
      <c r="EI22" s="69">
        <v>1513.16</v>
      </c>
      <c r="EJ22" s="69">
        <v>185.52</v>
      </c>
      <c r="EK22" s="69">
        <v>2734</v>
      </c>
      <c r="EL22" s="69">
        <v>13061.47</v>
      </c>
      <c r="EM22" s="24">
        <v>1691.75</v>
      </c>
      <c r="EN22" s="182">
        <v>8.37</v>
      </c>
      <c r="EO22" s="182">
        <v>8.96</v>
      </c>
      <c r="EP22" s="69">
        <v>1544.18</v>
      </c>
      <c r="EQ22" s="69">
        <v>184.53</v>
      </c>
      <c r="ER22" s="69">
        <v>0</v>
      </c>
      <c r="ES22" s="69">
        <v>14605.65</v>
      </c>
      <c r="ET22" s="69">
        <v>1876.92</v>
      </c>
      <c r="EU22" s="183">
        <v>8.66</v>
      </c>
      <c r="EV22" s="182">
        <v>9.39</v>
      </c>
      <c r="EW22" s="69">
        <v>1549.8</v>
      </c>
      <c r="EX22" s="69">
        <v>178.97</v>
      </c>
      <c r="EY22" s="69">
        <v>0</v>
      </c>
      <c r="EZ22" s="69">
        <v>16155.5</v>
      </c>
      <c r="FA22" s="24">
        <v>2056.74</v>
      </c>
      <c r="FB22" s="183">
        <v>8.88</v>
      </c>
      <c r="FC22" s="182">
        <v>9.54</v>
      </c>
      <c r="FD22" s="69">
        <v>1501</v>
      </c>
      <c r="FE22" s="69">
        <v>169.05</v>
      </c>
      <c r="FF22" s="69">
        <v>0</v>
      </c>
      <c r="FG22" s="69">
        <v>17657.19</v>
      </c>
      <c r="FH22" s="69">
        <v>2226.62</v>
      </c>
      <c r="FI22" s="183">
        <v>8.88</v>
      </c>
      <c r="FJ22" s="182">
        <v>9.59</v>
      </c>
      <c r="FK22" s="69">
        <v>1888.86</v>
      </c>
      <c r="FL22" s="69">
        <v>212.6</v>
      </c>
      <c r="FM22" s="69">
        <v>0</v>
      </c>
      <c r="FN22" s="69">
        <v>19546.05</v>
      </c>
      <c r="FO22" s="24">
        <v>2440.17</v>
      </c>
      <c r="FP22" s="72"/>
      <c r="FQ22" s="184">
        <f t="shared" si="4"/>
        <v>12525.86</v>
      </c>
      <c r="FR22" s="69">
        <f t="shared" si="5"/>
        <v>1514.9999999999998</v>
      </c>
      <c r="FS22" s="182">
        <f t="shared" si="26"/>
        <v>8.267894389438945</v>
      </c>
      <c r="FT22" s="69">
        <f t="shared" si="6"/>
        <v>622.5187713310581</v>
      </c>
      <c r="FU22" s="181">
        <f t="shared" si="7"/>
        <v>2427.8232081911265</v>
      </c>
      <c r="FV22" s="166"/>
      <c r="FW22" s="183">
        <f t="shared" si="27"/>
        <v>7.995714285714286</v>
      </c>
      <c r="FX22" s="182">
        <f t="shared" si="28"/>
        <v>8.722142857142858</v>
      </c>
      <c r="FY22" s="69">
        <f t="shared" si="9"/>
        <v>19220.06</v>
      </c>
      <c r="FZ22" s="69">
        <f t="shared" si="10"/>
        <v>2389.9</v>
      </c>
      <c r="GA22" s="69">
        <f t="shared" si="11"/>
        <v>889.9737201365188</v>
      </c>
      <c r="GB22" s="181">
        <f t="shared" si="12"/>
        <v>3426.398822525597</v>
      </c>
      <c r="GC22" s="162"/>
      <c r="GD22" s="161">
        <f t="shared" si="23"/>
        <v>19546.05</v>
      </c>
      <c r="GE22" s="160">
        <f t="shared" si="13"/>
        <v>19220.06</v>
      </c>
      <c r="GF22" s="69">
        <f t="shared" si="24"/>
        <v>2440.17</v>
      </c>
      <c r="GG22" s="24">
        <f t="shared" si="14"/>
        <v>2389.9</v>
      </c>
      <c r="GH22" s="192"/>
      <c r="GI22" s="161">
        <f t="shared" si="15"/>
        <v>895.333412969283</v>
      </c>
      <c r="GJ22" s="24">
        <f t="shared" si="16"/>
        <v>889.9737201365188</v>
      </c>
    </row>
    <row r="23" spans="1:192" s="20" customFormat="1" ht="12.75">
      <c r="A23" s="20" t="s">
        <v>12</v>
      </c>
      <c r="B23" s="21" t="s">
        <v>23</v>
      </c>
      <c r="C23" s="20">
        <v>6.8</v>
      </c>
      <c r="D23" s="183"/>
      <c r="E23" s="182"/>
      <c r="F23" s="69"/>
      <c r="G23" s="69"/>
      <c r="H23" s="69"/>
      <c r="I23" s="69"/>
      <c r="J23" s="24"/>
      <c r="K23" s="183"/>
      <c r="L23" s="182"/>
      <c r="M23" s="69"/>
      <c r="N23" s="69"/>
      <c r="O23" s="69"/>
      <c r="P23" s="69"/>
      <c r="Q23" s="24"/>
      <c r="R23" s="30"/>
      <c r="S23" s="22"/>
      <c r="T23" s="69"/>
      <c r="U23" s="69"/>
      <c r="V23" s="69"/>
      <c r="W23" s="69"/>
      <c r="X23" s="24"/>
      <c r="Y23" s="183"/>
      <c r="Z23" s="182"/>
      <c r="AA23" s="69"/>
      <c r="AB23" s="69"/>
      <c r="AC23" s="69"/>
      <c r="AD23" s="69"/>
      <c r="AE23" s="24"/>
      <c r="AF23" s="30"/>
      <c r="AG23" s="22"/>
      <c r="AH23" s="22"/>
      <c r="AI23" s="22"/>
      <c r="AJ23" s="22"/>
      <c r="AK23" s="22"/>
      <c r="AL23" s="23"/>
      <c r="AM23" s="183"/>
      <c r="AN23" s="182"/>
      <c r="AO23" s="69"/>
      <c r="AP23" s="69"/>
      <c r="AQ23" s="69"/>
      <c r="AR23" s="69"/>
      <c r="AS23" s="24"/>
      <c r="AT23" s="188">
        <v>9</v>
      </c>
      <c r="AU23" s="187">
        <v>9.9</v>
      </c>
      <c r="AV23" s="69">
        <v>1903.1</v>
      </c>
      <c r="AW23" s="69">
        <v>210.3</v>
      </c>
      <c r="AX23" s="69">
        <v>4909</v>
      </c>
      <c r="AY23" s="69"/>
      <c r="AZ23" s="24">
        <v>250.3</v>
      </c>
      <c r="BA23" s="188">
        <v>9.1</v>
      </c>
      <c r="BB23" s="187">
        <v>9.8</v>
      </c>
      <c r="BC23" s="69">
        <v>1246</v>
      </c>
      <c r="BD23" s="69">
        <v>137</v>
      </c>
      <c r="BE23" s="69">
        <v>3291</v>
      </c>
      <c r="BF23" s="69">
        <v>3147</v>
      </c>
      <c r="BG23" s="24">
        <v>388</v>
      </c>
      <c r="BH23" s="188">
        <v>8.47</v>
      </c>
      <c r="BI23" s="187">
        <v>9.36</v>
      </c>
      <c r="BJ23" s="69">
        <v>1859</v>
      </c>
      <c r="BK23" s="69">
        <v>219</v>
      </c>
      <c r="BL23" s="69">
        <v>2507</v>
      </c>
      <c r="BM23" s="69">
        <v>5345</v>
      </c>
      <c r="BN23" s="24">
        <v>608</v>
      </c>
      <c r="BO23" s="188">
        <v>8.63</v>
      </c>
      <c r="BP23" s="187">
        <v>9.49</v>
      </c>
      <c r="BQ23" s="69">
        <v>1611</v>
      </c>
      <c r="BR23" s="69">
        <v>186</v>
      </c>
      <c r="BS23" s="69">
        <v>2464</v>
      </c>
      <c r="BT23" s="69">
        <v>6956</v>
      </c>
      <c r="BU23" s="69">
        <v>796</v>
      </c>
      <c r="BV23" s="188">
        <v>8.36</v>
      </c>
      <c r="BW23" s="187">
        <v>9.48</v>
      </c>
      <c r="BX23" s="69">
        <v>1670</v>
      </c>
      <c r="BY23" s="69">
        <v>199</v>
      </c>
      <c r="BZ23" s="189">
        <v>2295</v>
      </c>
      <c r="CA23" s="69">
        <v>8626</v>
      </c>
      <c r="CB23" s="24">
        <v>997</v>
      </c>
      <c r="CC23" s="69"/>
      <c r="CD23" s="184">
        <f t="shared" si="0"/>
        <v>8289.1</v>
      </c>
      <c r="CE23" s="69">
        <f t="shared" si="1"/>
        <v>951.3</v>
      </c>
      <c r="CF23" s="182">
        <f t="shared" si="29"/>
        <v>8.713444759802377</v>
      </c>
      <c r="CG23" s="69">
        <f t="shared" si="2"/>
        <v>267.6852941176471</v>
      </c>
      <c r="CH23" s="181">
        <f t="shared" si="3"/>
        <v>1017.204117647059</v>
      </c>
      <c r="CI23" s="72"/>
      <c r="CJ23" s="188">
        <v>8.47</v>
      </c>
      <c r="CK23" s="187">
        <v>9.42</v>
      </c>
      <c r="CL23" s="69">
        <v>1302.56</v>
      </c>
      <c r="CM23" s="69">
        <v>153.82</v>
      </c>
      <c r="CN23" s="189">
        <v>2379.93</v>
      </c>
      <c r="CO23" s="69">
        <v>9929.44</v>
      </c>
      <c r="CP23" s="24">
        <v>1152.02</v>
      </c>
      <c r="CQ23" s="188">
        <v>8.12</v>
      </c>
      <c r="CR23" s="187">
        <v>9.3</v>
      </c>
      <c r="CS23" s="69">
        <v>1219.17</v>
      </c>
      <c r="CT23" s="69">
        <v>150.09</v>
      </c>
      <c r="CU23" s="189">
        <v>2441</v>
      </c>
      <c r="CV23" s="69">
        <v>11148.68</v>
      </c>
      <c r="CW23" s="24">
        <v>1303.32</v>
      </c>
      <c r="CX23" s="188">
        <v>8.72</v>
      </c>
      <c r="CY23" s="187">
        <v>9.57</v>
      </c>
      <c r="CZ23" s="69">
        <v>1644.62</v>
      </c>
      <c r="DA23" s="69">
        <v>188.54</v>
      </c>
      <c r="DB23" s="69">
        <v>2441</v>
      </c>
      <c r="DC23" s="69">
        <v>12793.3</v>
      </c>
      <c r="DD23" s="24">
        <v>1493.07</v>
      </c>
      <c r="DE23" s="183">
        <v>8.76</v>
      </c>
      <c r="DF23" s="182">
        <v>9.53</v>
      </c>
      <c r="DG23" s="69">
        <v>2559.03</v>
      </c>
      <c r="DH23" s="69">
        <v>292.23</v>
      </c>
      <c r="DI23" s="69">
        <v>2288</v>
      </c>
      <c r="DJ23" s="69">
        <v>13707.73</v>
      </c>
      <c r="DK23" s="24">
        <v>1597.15</v>
      </c>
      <c r="DL23" s="183"/>
      <c r="DM23" s="182"/>
      <c r="DN23" s="69"/>
      <c r="DO23" s="69"/>
      <c r="DP23" s="69"/>
      <c r="DQ23" s="69"/>
      <c r="DR23" s="24"/>
      <c r="DS23" s="186"/>
      <c r="DT23" s="72"/>
      <c r="DU23" s="72"/>
      <c r="DV23" s="72"/>
      <c r="DW23" s="72"/>
      <c r="DX23" s="72"/>
      <c r="DY23" s="185"/>
      <c r="DZ23" s="186"/>
      <c r="EA23" s="72"/>
      <c r="EB23" s="72"/>
      <c r="EC23" s="72"/>
      <c r="ED23" s="72"/>
      <c r="EE23" s="72"/>
      <c r="EF23" s="185"/>
      <c r="EG23" s="183">
        <v>8.62</v>
      </c>
      <c r="EH23" s="182">
        <v>9.29</v>
      </c>
      <c r="EI23" s="69">
        <v>727.72</v>
      </c>
      <c r="EJ23" s="69">
        <v>84.44</v>
      </c>
      <c r="EK23" s="69">
        <v>2565.55</v>
      </c>
      <c r="EL23" s="69">
        <v>14435.44</v>
      </c>
      <c r="EM23" s="24">
        <v>0</v>
      </c>
      <c r="EN23" s="182">
        <v>8.59</v>
      </c>
      <c r="EO23" s="182">
        <v>9.25</v>
      </c>
      <c r="EP23" s="69">
        <v>1050</v>
      </c>
      <c r="EQ23" s="69">
        <v>122.25</v>
      </c>
      <c r="ER23" s="69">
        <v>0</v>
      </c>
      <c r="ES23" s="69">
        <v>15485.46</v>
      </c>
      <c r="ET23" s="69">
        <v>1804.43</v>
      </c>
      <c r="EU23" s="191"/>
      <c r="EV23" s="190"/>
      <c r="EW23" s="72"/>
      <c r="EX23" s="72"/>
      <c r="EY23" s="72"/>
      <c r="EZ23" s="72"/>
      <c r="FA23" s="185"/>
      <c r="FB23" s="183">
        <v>8.85</v>
      </c>
      <c r="FC23" s="182">
        <v>9.84</v>
      </c>
      <c r="FD23" s="69">
        <v>1966.38</v>
      </c>
      <c r="FE23" s="69">
        <v>222.13</v>
      </c>
      <c r="FF23" s="69">
        <v>0</v>
      </c>
      <c r="FG23" s="204">
        <v>1966.39</v>
      </c>
      <c r="FH23" s="204">
        <v>223.12</v>
      </c>
      <c r="FI23" s="191"/>
      <c r="FJ23" s="190"/>
      <c r="FK23" s="190"/>
      <c r="FL23" s="190"/>
      <c r="FM23" s="190"/>
      <c r="FN23" s="190"/>
      <c r="FO23" s="241"/>
      <c r="FP23" s="72"/>
      <c r="FQ23" s="184">
        <f t="shared" si="4"/>
        <v>10469.480000000003</v>
      </c>
      <c r="FR23" s="69">
        <f t="shared" si="5"/>
        <v>1213.5</v>
      </c>
      <c r="FS23" s="182">
        <f t="shared" si="26"/>
        <v>8.627507210548004</v>
      </c>
      <c r="FT23" s="69">
        <f t="shared" si="6"/>
        <v>326.12941176470645</v>
      </c>
      <c r="FU23" s="181">
        <f t="shared" si="7"/>
        <v>1271.904705882355</v>
      </c>
      <c r="FV23" s="166"/>
      <c r="FW23" s="183">
        <f t="shared" si="27"/>
        <v>8.640833333333331</v>
      </c>
      <c r="FX23" s="182">
        <f t="shared" si="28"/>
        <v>9.519166666666667</v>
      </c>
      <c r="FY23" s="69">
        <f t="shared" si="9"/>
        <v>18758.58</v>
      </c>
      <c r="FZ23" s="69">
        <f t="shared" si="10"/>
        <v>2164.7999999999997</v>
      </c>
      <c r="GA23" s="69">
        <f t="shared" si="11"/>
        <v>593.8147058823533</v>
      </c>
      <c r="GB23" s="181">
        <f t="shared" si="12"/>
        <v>2286.1866176470603</v>
      </c>
      <c r="GC23" s="162"/>
      <c r="GD23" s="161">
        <f>FG23</f>
        <v>1966.39</v>
      </c>
      <c r="GE23" s="160">
        <f t="shared" si="13"/>
        <v>18758.58</v>
      </c>
      <c r="GF23" s="69">
        <f>FH23</f>
        <v>223.12</v>
      </c>
      <c r="GG23" s="24">
        <f t="shared" si="14"/>
        <v>2164.7999999999997</v>
      </c>
      <c r="GH23" s="220" t="s">
        <v>257</v>
      </c>
      <c r="GI23" s="161">
        <f t="shared" si="15"/>
        <v>66.055</v>
      </c>
      <c r="GJ23" s="24">
        <f t="shared" si="16"/>
        <v>593.8147058823533</v>
      </c>
    </row>
    <row r="24" spans="1:192" s="20" customFormat="1" ht="12.75">
      <c r="A24" s="20" t="s">
        <v>12</v>
      </c>
      <c r="B24" s="21" t="s">
        <v>24</v>
      </c>
      <c r="C24" s="20">
        <v>6.5</v>
      </c>
      <c r="D24" s="183"/>
      <c r="E24" s="182"/>
      <c r="F24" s="69"/>
      <c r="G24" s="69"/>
      <c r="H24" s="69"/>
      <c r="I24" s="69"/>
      <c r="J24" s="24"/>
      <c r="K24" s="183"/>
      <c r="L24" s="182"/>
      <c r="M24" s="69"/>
      <c r="N24" s="69"/>
      <c r="O24" s="69"/>
      <c r="P24" s="69"/>
      <c r="Q24" s="24"/>
      <c r="R24" s="30"/>
      <c r="S24" s="22"/>
      <c r="T24" s="69"/>
      <c r="U24" s="69"/>
      <c r="V24" s="69"/>
      <c r="W24" s="69"/>
      <c r="X24" s="24"/>
      <c r="Y24" s="183"/>
      <c r="Z24" s="182"/>
      <c r="AA24" s="69"/>
      <c r="AB24" s="69"/>
      <c r="AC24" s="69"/>
      <c r="AD24" s="69"/>
      <c r="AE24" s="24"/>
      <c r="AF24" s="30"/>
      <c r="AG24" s="22"/>
      <c r="AH24" s="22"/>
      <c r="AI24" s="22"/>
      <c r="AJ24" s="22"/>
      <c r="AK24" s="22"/>
      <c r="AL24" s="23"/>
      <c r="AM24" s="183"/>
      <c r="AN24" s="182"/>
      <c r="AO24" s="69"/>
      <c r="AP24" s="69"/>
      <c r="AQ24" s="69"/>
      <c r="AR24" s="69"/>
      <c r="AS24" s="24"/>
      <c r="AT24" s="188">
        <v>8.6</v>
      </c>
      <c r="AU24" s="187">
        <v>9.7</v>
      </c>
      <c r="AV24" s="69">
        <v>1258.4</v>
      </c>
      <c r="AW24" s="69">
        <v>147.1</v>
      </c>
      <c r="AX24" s="69">
        <v>5223</v>
      </c>
      <c r="AY24" s="69">
        <v>1258</v>
      </c>
      <c r="AZ24" s="24">
        <v>186.6</v>
      </c>
      <c r="BA24" s="188">
        <v>8.8</v>
      </c>
      <c r="BB24" s="187">
        <v>10</v>
      </c>
      <c r="BC24" s="69">
        <v>681</v>
      </c>
      <c r="BD24" s="69">
        <v>77.6</v>
      </c>
      <c r="BE24" s="69">
        <v>2594</v>
      </c>
      <c r="BF24" s="69">
        <v>1939</v>
      </c>
      <c r="BG24" s="24">
        <v>264</v>
      </c>
      <c r="BH24" s="188">
        <v>8.6</v>
      </c>
      <c r="BI24" s="187">
        <v>9.85</v>
      </c>
      <c r="BJ24" s="69">
        <v>1117</v>
      </c>
      <c r="BK24" s="69">
        <v>129</v>
      </c>
      <c r="BL24" s="69">
        <v>3710</v>
      </c>
      <c r="BM24" s="69">
        <v>3400</v>
      </c>
      <c r="BN24" s="24">
        <v>394</v>
      </c>
      <c r="BO24" s="188">
        <v>8.54</v>
      </c>
      <c r="BP24" s="187">
        <v>9.87</v>
      </c>
      <c r="BQ24" s="69">
        <v>633</v>
      </c>
      <c r="BR24" s="69">
        <v>74</v>
      </c>
      <c r="BS24" s="69">
        <v>3182</v>
      </c>
      <c r="BT24" s="69">
        <v>4038</v>
      </c>
      <c r="BU24" s="69">
        <v>469</v>
      </c>
      <c r="BV24" s="188"/>
      <c r="BW24" s="187"/>
      <c r="BX24" s="69"/>
      <c r="BY24" s="69"/>
      <c r="BZ24" s="189"/>
      <c r="CA24" s="69"/>
      <c r="CB24" s="24"/>
      <c r="CC24" s="69"/>
      <c r="CD24" s="184">
        <f t="shared" si="0"/>
        <v>3689.4</v>
      </c>
      <c r="CE24" s="69">
        <f t="shared" si="1"/>
        <v>427.7</v>
      </c>
      <c r="CF24" s="182">
        <f t="shared" si="29"/>
        <v>8.62613981762918</v>
      </c>
      <c r="CG24" s="69">
        <f t="shared" si="2"/>
        <v>139.90000000000003</v>
      </c>
      <c r="CH24" s="181">
        <f t="shared" si="3"/>
        <v>531.6200000000001</v>
      </c>
      <c r="CI24" s="72"/>
      <c r="CJ24" s="188">
        <v>8.31</v>
      </c>
      <c r="CK24" s="187">
        <v>9.24</v>
      </c>
      <c r="CL24" s="69">
        <v>641.13</v>
      </c>
      <c r="CM24" s="69">
        <v>77.1</v>
      </c>
      <c r="CN24" s="189">
        <v>3501.63</v>
      </c>
      <c r="CO24" s="204">
        <v>641.05</v>
      </c>
      <c r="CP24" s="203">
        <v>77.26</v>
      </c>
      <c r="CQ24" s="188">
        <v>8.18</v>
      </c>
      <c r="CR24" s="187">
        <v>8.96</v>
      </c>
      <c r="CS24" s="69">
        <v>707.26</v>
      </c>
      <c r="CT24" s="69">
        <v>86.43</v>
      </c>
      <c r="CU24" s="189">
        <v>3678</v>
      </c>
      <c r="CV24" s="69">
        <v>1348.21</v>
      </c>
      <c r="CW24" s="24">
        <v>164.31</v>
      </c>
      <c r="CX24" s="209"/>
      <c r="CY24" s="208"/>
      <c r="CZ24" s="72"/>
      <c r="DA24" s="72"/>
      <c r="DB24" s="72"/>
      <c r="DC24" s="72"/>
      <c r="DD24" s="185"/>
      <c r="DE24" s="191"/>
      <c r="DF24" s="190"/>
      <c r="DG24" s="72"/>
      <c r="DH24" s="72"/>
      <c r="DI24" s="72"/>
      <c r="DJ24" s="72"/>
      <c r="DK24" s="185"/>
      <c r="DL24" s="183"/>
      <c r="DM24" s="182"/>
      <c r="DN24" s="69"/>
      <c r="DO24" s="69"/>
      <c r="DP24" s="69"/>
      <c r="DQ24" s="69"/>
      <c r="DR24" s="24"/>
      <c r="DS24" s="186"/>
      <c r="DT24" s="72"/>
      <c r="DU24" s="72"/>
      <c r="DV24" s="72"/>
      <c r="DW24" s="72"/>
      <c r="DX24" s="72"/>
      <c r="DY24" s="185"/>
      <c r="DZ24" s="186"/>
      <c r="EA24" s="72"/>
      <c r="EB24" s="72"/>
      <c r="EC24" s="72"/>
      <c r="ED24" s="72"/>
      <c r="EE24" s="72"/>
      <c r="EF24" s="185"/>
      <c r="EG24" s="183">
        <v>9.11</v>
      </c>
      <c r="EH24" s="182">
        <v>10.3</v>
      </c>
      <c r="EI24" s="69">
        <v>995.93</v>
      </c>
      <c r="EJ24" s="69">
        <v>109.36</v>
      </c>
      <c r="EK24" s="69">
        <v>3932</v>
      </c>
      <c r="EL24" s="69">
        <v>1058.27</v>
      </c>
      <c r="EM24" s="24">
        <v>116.83</v>
      </c>
      <c r="EN24" s="182">
        <v>9.13</v>
      </c>
      <c r="EO24" s="182">
        <v>10.25</v>
      </c>
      <c r="EP24" s="69">
        <v>1209.57</v>
      </c>
      <c r="EQ24" s="69">
        <v>132.51</v>
      </c>
      <c r="ER24" s="69">
        <v>0</v>
      </c>
      <c r="ES24" s="69">
        <v>2267.91</v>
      </c>
      <c r="ET24" s="69">
        <v>249.87</v>
      </c>
      <c r="EU24" s="183">
        <v>8.9</v>
      </c>
      <c r="EV24" s="182">
        <v>10.51</v>
      </c>
      <c r="EW24" s="69">
        <v>660.24</v>
      </c>
      <c r="EX24" s="69">
        <v>74.18</v>
      </c>
      <c r="EY24" s="69">
        <v>0</v>
      </c>
      <c r="EZ24" s="69">
        <v>2928.23</v>
      </c>
      <c r="FA24" s="24">
        <v>324.5</v>
      </c>
      <c r="FB24" s="183">
        <v>8.63</v>
      </c>
      <c r="FC24" s="182">
        <v>10.26</v>
      </c>
      <c r="FD24" s="69">
        <v>789.37</v>
      </c>
      <c r="FE24" s="69">
        <v>91.45</v>
      </c>
      <c r="FF24" s="69">
        <v>0</v>
      </c>
      <c r="FG24" s="69">
        <v>3717.56</v>
      </c>
      <c r="FH24" s="69">
        <v>416.46</v>
      </c>
      <c r="FI24" s="183">
        <v>8.79</v>
      </c>
      <c r="FJ24" s="182">
        <v>10.58</v>
      </c>
      <c r="FK24" s="69">
        <v>761.72</v>
      </c>
      <c r="FL24" s="69">
        <v>86.64</v>
      </c>
      <c r="FM24" s="69">
        <v>0</v>
      </c>
      <c r="FN24" s="69">
        <v>4479.27</v>
      </c>
      <c r="FO24" s="24">
        <v>503.52</v>
      </c>
      <c r="FP24" s="72"/>
      <c r="FQ24" s="184">
        <f t="shared" si="4"/>
        <v>5765.219999999999</v>
      </c>
      <c r="FR24" s="69">
        <f t="shared" si="5"/>
        <v>657.67</v>
      </c>
      <c r="FS24" s="182">
        <f t="shared" si="26"/>
        <v>8.766128909635531</v>
      </c>
      <c r="FT24" s="69">
        <f t="shared" si="6"/>
        <v>229.28692307692302</v>
      </c>
      <c r="FU24" s="181">
        <f t="shared" si="7"/>
        <v>894.2189999999997</v>
      </c>
      <c r="FV24" s="166"/>
      <c r="FW24" s="183">
        <f t="shared" si="27"/>
        <v>8.69</v>
      </c>
      <c r="FX24" s="182">
        <f t="shared" si="28"/>
        <v>9.956363636363637</v>
      </c>
      <c r="FY24" s="69">
        <f t="shared" si="9"/>
        <v>9454.62</v>
      </c>
      <c r="FZ24" s="69">
        <f t="shared" si="10"/>
        <v>1085.37</v>
      </c>
      <c r="GA24" s="69">
        <f t="shared" si="11"/>
        <v>369.1869230769232</v>
      </c>
      <c r="GB24" s="181">
        <f t="shared" si="12"/>
        <v>1421.3696538461545</v>
      </c>
      <c r="GC24" s="162"/>
      <c r="GD24" s="161">
        <f aca="true" t="shared" si="30" ref="GD24:GD38">FN24</f>
        <v>4479.27</v>
      </c>
      <c r="GE24" s="160">
        <f t="shared" si="13"/>
        <v>9454.62</v>
      </c>
      <c r="GF24" s="69">
        <f aca="true" t="shared" si="31" ref="GF24:GF42">FO24</f>
        <v>503.52</v>
      </c>
      <c r="GG24" s="24">
        <f t="shared" si="14"/>
        <v>1085.37</v>
      </c>
      <c r="GH24" s="69" t="s">
        <v>256</v>
      </c>
      <c r="GI24" s="161">
        <f t="shared" si="15"/>
        <v>185.5984615384616</v>
      </c>
      <c r="GJ24" s="24">
        <f t="shared" si="16"/>
        <v>369.1869230769232</v>
      </c>
    </row>
    <row r="25" spans="1:192" s="20" customFormat="1" ht="12.75">
      <c r="A25" s="20" t="s">
        <v>12</v>
      </c>
      <c r="B25" s="21" t="s">
        <v>25</v>
      </c>
      <c r="C25" s="20">
        <v>6.2</v>
      </c>
      <c r="D25" s="183"/>
      <c r="E25" s="182"/>
      <c r="F25" s="69"/>
      <c r="G25" s="69"/>
      <c r="H25" s="69"/>
      <c r="I25" s="69"/>
      <c r="J25" s="24"/>
      <c r="K25" s="183"/>
      <c r="L25" s="182"/>
      <c r="M25" s="69"/>
      <c r="N25" s="69"/>
      <c r="O25" s="69"/>
      <c r="P25" s="69"/>
      <c r="Q25" s="24"/>
      <c r="R25" s="30"/>
      <c r="S25" s="22"/>
      <c r="T25" s="69"/>
      <c r="U25" s="69"/>
      <c r="V25" s="69"/>
      <c r="W25" s="69"/>
      <c r="X25" s="24"/>
      <c r="Y25" s="183"/>
      <c r="Z25" s="182"/>
      <c r="AA25" s="69"/>
      <c r="AB25" s="69"/>
      <c r="AC25" s="69"/>
      <c r="AD25" s="69"/>
      <c r="AE25" s="24"/>
      <c r="AF25" s="30"/>
      <c r="AG25" s="22"/>
      <c r="AH25" s="22"/>
      <c r="AI25" s="22"/>
      <c r="AJ25" s="22"/>
      <c r="AK25" s="22"/>
      <c r="AL25" s="23"/>
      <c r="AM25" s="183"/>
      <c r="AN25" s="182"/>
      <c r="AO25" s="69"/>
      <c r="AP25" s="69"/>
      <c r="AQ25" s="69"/>
      <c r="AR25" s="69"/>
      <c r="AS25" s="24"/>
      <c r="AT25" s="188"/>
      <c r="AU25" s="187"/>
      <c r="AV25" s="69"/>
      <c r="AW25" s="69"/>
      <c r="AX25" s="69"/>
      <c r="AY25" s="69"/>
      <c r="AZ25" s="24"/>
      <c r="BA25" s="188">
        <v>9.7</v>
      </c>
      <c r="BB25" s="187">
        <v>11</v>
      </c>
      <c r="BC25" s="69">
        <v>1276</v>
      </c>
      <c r="BD25" s="69">
        <v>131</v>
      </c>
      <c r="BE25" s="69">
        <v>3158</v>
      </c>
      <c r="BF25" s="69">
        <v>1276</v>
      </c>
      <c r="BG25" s="24">
        <v>169.9</v>
      </c>
      <c r="BH25" s="188">
        <v>9.61</v>
      </c>
      <c r="BI25" s="187">
        <v>10.91</v>
      </c>
      <c r="BJ25" s="69">
        <v>1694</v>
      </c>
      <c r="BK25" s="69">
        <v>176</v>
      </c>
      <c r="BL25" s="69">
        <v>2375</v>
      </c>
      <c r="BM25" s="69">
        <v>3299</v>
      </c>
      <c r="BN25" s="24">
        <v>346</v>
      </c>
      <c r="BO25" s="188">
        <v>9.59</v>
      </c>
      <c r="BP25" s="187">
        <v>10.88</v>
      </c>
      <c r="BQ25" s="69">
        <v>1780</v>
      </c>
      <c r="BR25" s="69">
        <v>185</v>
      </c>
      <c r="BS25" s="69">
        <v>2297</v>
      </c>
      <c r="BT25" s="69">
        <v>5080</v>
      </c>
      <c r="BU25" s="69">
        <v>533</v>
      </c>
      <c r="BV25" s="188">
        <v>9.35</v>
      </c>
      <c r="BW25" s="187">
        <v>10.94</v>
      </c>
      <c r="BX25" s="69">
        <v>1549</v>
      </c>
      <c r="BY25" s="69">
        <v>165</v>
      </c>
      <c r="BZ25" s="189">
        <v>2486</v>
      </c>
      <c r="CA25" s="69">
        <v>6630</v>
      </c>
      <c r="CB25" s="24">
        <v>700</v>
      </c>
      <c r="CC25" s="69"/>
      <c r="CD25" s="184">
        <f t="shared" si="0"/>
        <v>6299</v>
      </c>
      <c r="CE25" s="69">
        <f t="shared" si="1"/>
        <v>657</v>
      </c>
      <c r="CF25" s="182">
        <f t="shared" si="29"/>
        <v>9.58751902587519</v>
      </c>
      <c r="CG25" s="69">
        <f t="shared" si="2"/>
        <v>358.9677419354838</v>
      </c>
      <c r="CH25" s="181">
        <f t="shared" si="3"/>
        <v>1364.0774193548384</v>
      </c>
      <c r="CI25" s="72"/>
      <c r="CJ25" s="188">
        <v>9.37</v>
      </c>
      <c r="CK25" s="187">
        <v>10.91</v>
      </c>
      <c r="CL25" s="69">
        <v>1114.1</v>
      </c>
      <c r="CM25" s="69">
        <v>118.88</v>
      </c>
      <c r="CN25" s="189">
        <v>2395.66</v>
      </c>
      <c r="CO25" s="69">
        <v>7744.56</v>
      </c>
      <c r="CP25" s="24">
        <v>819.97</v>
      </c>
      <c r="CQ25" s="188">
        <v>9.12</v>
      </c>
      <c r="CR25" s="187">
        <v>10.47</v>
      </c>
      <c r="CS25" s="69">
        <v>1102.97</v>
      </c>
      <c r="CT25" s="69">
        <v>120.9</v>
      </c>
      <c r="CU25" s="189">
        <v>2307</v>
      </c>
      <c r="CV25" s="69">
        <v>8847.57</v>
      </c>
      <c r="CW25" s="24">
        <v>941.35</v>
      </c>
      <c r="CX25" s="188">
        <v>9.24</v>
      </c>
      <c r="CY25" s="187">
        <v>10.4</v>
      </c>
      <c r="CZ25" s="69">
        <v>1915.6</v>
      </c>
      <c r="DA25" s="69">
        <v>207.37</v>
      </c>
      <c r="DB25" s="69">
        <v>2367</v>
      </c>
      <c r="DC25" s="69">
        <v>10763.2</v>
      </c>
      <c r="DD25" s="24">
        <v>1149.62</v>
      </c>
      <c r="DE25" s="183">
        <v>9.22</v>
      </c>
      <c r="DF25" s="182">
        <v>10.47</v>
      </c>
      <c r="DG25" s="69">
        <v>1761.72</v>
      </c>
      <c r="DH25" s="69">
        <v>191.05</v>
      </c>
      <c r="DI25" s="69">
        <v>2433</v>
      </c>
      <c r="DJ25" s="69">
        <v>12524.92</v>
      </c>
      <c r="DK25" s="24">
        <v>1341.56</v>
      </c>
      <c r="DL25" s="183"/>
      <c r="DM25" s="182"/>
      <c r="DN25" s="69"/>
      <c r="DO25" s="69"/>
      <c r="DP25" s="69"/>
      <c r="DQ25" s="69"/>
      <c r="DR25" s="24"/>
      <c r="DS25" s="186"/>
      <c r="DT25" s="72"/>
      <c r="DU25" s="72"/>
      <c r="DV25" s="72"/>
      <c r="DW25" s="72"/>
      <c r="DX25" s="72"/>
      <c r="DY25" s="185"/>
      <c r="DZ25" s="186"/>
      <c r="EA25" s="72"/>
      <c r="EB25" s="72"/>
      <c r="EC25" s="72"/>
      <c r="ED25" s="72"/>
      <c r="EE25" s="72"/>
      <c r="EF25" s="185"/>
      <c r="EG25" s="183">
        <v>9.68</v>
      </c>
      <c r="EH25" s="182">
        <v>10.74</v>
      </c>
      <c r="EI25" s="69">
        <v>1972.99</v>
      </c>
      <c r="EJ25" s="69">
        <v>203.82</v>
      </c>
      <c r="EK25" s="69">
        <v>2097.32</v>
      </c>
      <c r="EL25" s="69">
        <v>14497.86</v>
      </c>
      <c r="EM25" s="24">
        <v>1546.37</v>
      </c>
      <c r="EN25" s="182">
        <v>9.69</v>
      </c>
      <c r="EO25" s="182">
        <v>11.2</v>
      </c>
      <c r="EP25" s="69">
        <v>1575.53</v>
      </c>
      <c r="EQ25" s="69">
        <v>162.6</v>
      </c>
      <c r="ER25" s="69">
        <v>0</v>
      </c>
      <c r="ES25" s="69">
        <v>16073.4</v>
      </c>
      <c r="ET25" s="69">
        <v>1709.51</v>
      </c>
      <c r="EU25" s="191"/>
      <c r="EV25" s="190"/>
      <c r="EW25" s="72"/>
      <c r="EX25" s="72"/>
      <c r="EY25" s="72"/>
      <c r="EZ25" s="72"/>
      <c r="FA25" s="185"/>
      <c r="FB25" s="183">
        <v>9.37</v>
      </c>
      <c r="FC25" s="182">
        <v>10.9</v>
      </c>
      <c r="FD25" s="69">
        <v>1402.86</v>
      </c>
      <c r="FE25" s="69">
        <v>149.64</v>
      </c>
      <c r="FF25" s="69">
        <v>0</v>
      </c>
      <c r="FG25" s="69">
        <v>19397.68</v>
      </c>
      <c r="FH25" s="69">
        <v>2060.3</v>
      </c>
      <c r="FI25" s="183">
        <v>9.61</v>
      </c>
      <c r="FJ25" s="182">
        <v>11.03</v>
      </c>
      <c r="FK25" s="69">
        <v>1593.86</v>
      </c>
      <c r="FL25" s="69">
        <v>165.92</v>
      </c>
      <c r="FM25" s="69">
        <v>0</v>
      </c>
      <c r="FN25" s="69">
        <v>20991.49</v>
      </c>
      <c r="FO25" s="24">
        <v>2227.09</v>
      </c>
      <c r="FP25" s="72"/>
      <c r="FQ25" s="184">
        <f t="shared" si="4"/>
        <v>12439.630000000001</v>
      </c>
      <c r="FR25" s="69">
        <f t="shared" si="5"/>
        <v>1320.18</v>
      </c>
      <c r="FS25" s="182">
        <f t="shared" si="26"/>
        <v>9.422677210683393</v>
      </c>
      <c r="FT25" s="69">
        <f t="shared" si="6"/>
        <v>686.211935483871</v>
      </c>
      <c r="FU25" s="181">
        <f t="shared" si="7"/>
        <v>2676.226548387097</v>
      </c>
      <c r="FV25" s="166"/>
      <c r="FW25" s="183">
        <f t="shared" si="27"/>
        <v>9.4625</v>
      </c>
      <c r="FX25" s="182">
        <f t="shared" si="28"/>
        <v>10.820833333333331</v>
      </c>
      <c r="FY25" s="69">
        <f t="shared" si="9"/>
        <v>18738.629999999997</v>
      </c>
      <c r="FZ25" s="69">
        <f t="shared" si="10"/>
        <v>1977.1800000000003</v>
      </c>
      <c r="GA25" s="69">
        <f t="shared" si="11"/>
        <v>1045.179677419354</v>
      </c>
      <c r="GB25" s="181">
        <f t="shared" si="12"/>
        <v>4023.941758064513</v>
      </c>
      <c r="GC25" s="162"/>
      <c r="GD25" s="161">
        <f t="shared" si="30"/>
        <v>20991.49</v>
      </c>
      <c r="GE25" s="160">
        <f t="shared" si="13"/>
        <v>18738.629999999997</v>
      </c>
      <c r="GF25" s="69">
        <f t="shared" si="31"/>
        <v>2227.09</v>
      </c>
      <c r="GG25" s="24">
        <f t="shared" si="14"/>
        <v>1977.1800000000003</v>
      </c>
      <c r="GH25" s="243"/>
      <c r="GI25" s="161">
        <f t="shared" si="15"/>
        <v>1158.634193548387</v>
      </c>
      <c r="GJ25" s="24">
        <f t="shared" si="16"/>
        <v>1045.179677419354</v>
      </c>
    </row>
    <row r="26" spans="1:192" s="20" customFormat="1" ht="12.75">
      <c r="A26" s="20" t="s">
        <v>12</v>
      </c>
      <c r="B26" s="21" t="s">
        <v>26</v>
      </c>
      <c r="C26" s="20">
        <v>6.2</v>
      </c>
      <c r="D26" s="183"/>
      <c r="E26" s="182"/>
      <c r="F26" s="69"/>
      <c r="G26" s="69"/>
      <c r="H26" s="69"/>
      <c r="I26" s="69"/>
      <c r="J26" s="24"/>
      <c r="K26" s="183"/>
      <c r="L26" s="182"/>
      <c r="M26" s="69"/>
      <c r="N26" s="69"/>
      <c r="O26" s="69"/>
      <c r="P26" s="69"/>
      <c r="Q26" s="24"/>
      <c r="R26" s="30"/>
      <c r="S26" s="22"/>
      <c r="T26" s="69"/>
      <c r="U26" s="69"/>
      <c r="V26" s="69"/>
      <c r="W26" s="69"/>
      <c r="X26" s="24"/>
      <c r="Y26" s="183"/>
      <c r="Z26" s="182"/>
      <c r="AA26" s="69"/>
      <c r="AB26" s="69"/>
      <c r="AC26" s="69"/>
      <c r="AD26" s="69"/>
      <c r="AE26" s="24"/>
      <c r="AF26" s="30"/>
      <c r="AG26" s="22"/>
      <c r="AH26" s="22"/>
      <c r="AI26" s="22"/>
      <c r="AJ26" s="22"/>
      <c r="AK26" s="22"/>
      <c r="AL26" s="23"/>
      <c r="AM26" s="183"/>
      <c r="AN26" s="182"/>
      <c r="AO26" s="69"/>
      <c r="AP26" s="69"/>
      <c r="AQ26" s="69"/>
      <c r="AR26" s="69"/>
      <c r="AS26" s="24"/>
      <c r="AT26" s="188">
        <v>9.8</v>
      </c>
      <c r="AU26" s="187">
        <v>11.2</v>
      </c>
      <c r="AV26" s="69">
        <v>258.7</v>
      </c>
      <c r="AW26" s="69">
        <v>26.2</v>
      </c>
      <c r="AX26" s="69">
        <v>695</v>
      </c>
      <c r="AY26" s="69">
        <v>258</v>
      </c>
      <c r="AZ26" s="24">
        <v>65.6</v>
      </c>
      <c r="BA26" s="188">
        <v>10.2</v>
      </c>
      <c r="BB26" s="187">
        <v>11.5</v>
      </c>
      <c r="BC26" s="69">
        <v>538</v>
      </c>
      <c r="BD26" s="69">
        <v>79</v>
      </c>
      <c r="BE26" s="69">
        <v>1806</v>
      </c>
      <c r="BF26" s="69">
        <v>796</v>
      </c>
      <c r="BG26" s="24">
        <v>145</v>
      </c>
      <c r="BH26" s="188">
        <v>10.12</v>
      </c>
      <c r="BI26" s="187">
        <v>11.52</v>
      </c>
      <c r="BJ26" s="69">
        <v>990</v>
      </c>
      <c r="BK26" s="69">
        <v>97.86</v>
      </c>
      <c r="BL26" s="69">
        <v>2268</v>
      </c>
      <c r="BM26" s="69">
        <v>2383</v>
      </c>
      <c r="BN26" s="24">
        <v>243</v>
      </c>
      <c r="BO26" s="188">
        <v>9.79</v>
      </c>
      <c r="BP26" s="187">
        <v>11.24</v>
      </c>
      <c r="BQ26" s="69">
        <v>977</v>
      </c>
      <c r="BR26" s="69">
        <v>99</v>
      </c>
      <c r="BS26" s="69">
        <v>2293</v>
      </c>
      <c r="BT26" s="69">
        <v>3360</v>
      </c>
      <c r="BU26" s="69">
        <v>343</v>
      </c>
      <c r="BV26" s="188">
        <v>9.7</v>
      </c>
      <c r="BW26" s="187">
        <v>11.26</v>
      </c>
      <c r="BX26" s="69">
        <v>958</v>
      </c>
      <c r="BY26" s="69">
        <v>98</v>
      </c>
      <c r="BZ26" s="189">
        <v>2037</v>
      </c>
      <c r="CA26" s="69">
        <v>4319</v>
      </c>
      <c r="CB26" s="24">
        <v>443</v>
      </c>
      <c r="CC26" s="69"/>
      <c r="CD26" s="184">
        <f t="shared" si="0"/>
        <v>3721.7</v>
      </c>
      <c r="CE26" s="69">
        <f t="shared" si="1"/>
        <v>400.06</v>
      </c>
      <c r="CF26" s="182">
        <f t="shared" si="29"/>
        <v>9.302854571814228</v>
      </c>
      <c r="CG26" s="69">
        <f t="shared" si="2"/>
        <v>200.21419354838707</v>
      </c>
      <c r="CH26" s="181">
        <f t="shared" si="3"/>
        <v>760.8139354838709</v>
      </c>
      <c r="CI26" s="72"/>
      <c r="CJ26" s="188">
        <v>9.58</v>
      </c>
      <c r="CK26" s="187">
        <v>11.02</v>
      </c>
      <c r="CL26" s="69">
        <v>707.7</v>
      </c>
      <c r="CM26" s="69">
        <v>73.84</v>
      </c>
      <c r="CN26" s="189">
        <v>2219.87</v>
      </c>
      <c r="CO26" s="69">
        <v>5026.9</v>
      </c>
      <c r="CP26" s="24">
        <v>517.48</v>
      </c>
      <c r="CQ26" s="188">
        <v>9.6</v>
      </c>
      <c r="CR26" s="187">
        <v>11.25</v>
      </c>
      <c r="CS26" s="69">
        <v>858.14</v>
      </c>
      <c r="CT26" s="69">
        <v>89.36</v>
      </c>
      <c r="CU26" s="189">
        <v>2224</v>
      </c>
      <c r="CV26" s="69">
        <v>5885</v>
      </c>
      <c r="CW26" s="24">
        <v>607.34</v>
      </c>
      <c r="CX26" s="188">
        <v>9.51</v>
      </c>
      <c r="CY26" s="187">
        <v>11.52</v>
      </c>
      <c r="CZ26" s="69">
        <v>670.28</v>
      </c>
      <c r="DA26" s="69">
        <v>70.43</v>
      </c>
      <c r="DB26" s="69">
        <v>2716</v>
      </c>
      <c r="DC26" s="69">
        <v>6555.24</v>
      </c>
      <c r="DD26" s="24">
        <v>678.23</v>
      </c>
      <c r="DE26" s="183">
        <v>9.99</v>
      </c>
      <c r="DF26" s="182">
        <v>11.54</v>
      </c>
      <c r="DG26" s="69">
        <v>698.43</v>
      </c>
      <c r="DH26" s="69">
        <v>69.87</v>
      </c>
      <c r="DI26" s="69">
        <v>2452</v>
      </c>
      <c r="DJ26" s="69">
        <v>7253.69</v>
      </c>
      <c r="DK26" s="24">
        <v>748.32</v>
      </c>
      <c r="DL26" s="183"/>
      <c r="DM26" s="182"/>
      <c r="DN26" s="69"/>
      <c r="DO26" s="69"/>
      <c r="DP26" s="69"/>
      <c r="DQ26" s="69"/>
      <c r="DR26" s="24"/>
      <c r="DS26" s="186"/>
      <c r="DT26" s="72"/>
      <c r="DU26" s="72"/>
      <c r="DV26" s="72"/>
      <c r="DW26" s="72"/>
      <c r="DX26" s="72"/>
      <c r="DY26" s="185"/>
      <c r="DZ26" s="186"/>
      <c r="EA26" s="72"/>
      <c r="EB26" s="72"/>
      <c r="EC26" s="72"/>
      <c r="ED26" s="72"/>
      <c r="EE26" s="72"/>
      <c r="EF26" s="185"/>
      <c r="EG26" s="183">
        <v>10.19</v>
      </c>
      <c r="EH26" s="182">
        <v>12.14</v>
      </c>
      <c r="EI26" s="69">
        <v>937.09</v>
      </c>
      <c r="EJ26" s="69">
        <v>91.99</v>
      </c>
      <c r="EK26" s="69">
        <v>2771</v>
      </c>
      <c r="EL26" s="69">
        <v>8190.79</v>
      </c>
      <c r="EM26" s="24">
        <v>840.62</v>
      </c>
      <c r="EN26" s="182">
        <v>10.09</v>
      </c>
      <c r="EO26" s="182">
        <v>11.49</v>
      </c>
      <c r="EP26" s="69">
        <v>1157.48</v>
      </c>
      <c r="EQ26" s="69">
        <v>114.7</v>
      </c>
      <c r="ER26" s="69">
        <v>0</v>
      </c>
      <c r="ES26" s="69">
        <v>9348.29</v>
      </c>
      <c r="ET26" s="69">
        <v>955.93</v>
      </c>
      <c r="EU26" s="183">
        <v>10.26</v>
      </c>
      <c r="EV26" s="182">
        <v>11.9</v>
      </c>
      <c r="EW26" s="69">
        <v>853.84</v>
      </c>
      <c r="EX26" s="69">
        <v>83.18</v>
      </c>
      <c r="EY26" s="69">
        <v>0</v>
      </c>
      <c r="EZ26" s="69">
        <v>10202.12</v>
      </c>
      <c r="FA26" s="24">
        <v>1039.56</v>
      </c>
      <c r="FB26" s="183">
        <v>9.92</v>
      </c>
      <c r="FC26" s="182">
        <v>11.73</v>
      </c>
      <c r="FD26" s="69">
        <v>747.17</v>
      </c>
      <c r="FE26" s="69">
        <v>75.3</v>
      </c>
      <c r="FF26" s="69">
        <v>0</v>
      </c>
      <c r="FG26" s="69">
        <v>10949.27</v>
      </c>
      <c r="FH26" s="69">
        <v>1115.08</v>
      </c>
      <c r="FI26" s="183">
        <v>10.21</v>
      </c>
      <c r="FJ26" s="182">
        <v>12.04</v>
      </c>
      <c r="FK26" s="69">
        <v>799.11</v>
      </c>
      <c r="FL26" s="69">
        <v>78.25</v>
      </c>
      <c r="FM26" s="69">
        <v>0</v>
      </c>
      <c r="FN26" s="69">
        <v>11748.39</v>
      </c>
      <c r="FO26" s="24">
        <v>1193.79</v>
      </c>
      <c r="FP26" s="72"/>
      <c r="FQ26" s="184">
        <f t="shared" si="4"/>
        <v>7429.24</v>
      </c>
      <c r="FR26" s="69">
        <f t="shared" si="5"/>
        <v>746.92</v>
      </c>
      <c r="FS26" s="182">
        <f t="shared" si="26"/>
        <v>9.946500294542924</v>
      </c>
      <c r="FT26" s="69">
        <f t="shared" si="6"/>
        <v>451.3445161290323</v>
      </c>
      <c r="FU26" s="181">
        <f t="shared" si="7"/>
        <v>1760.2436129032258</v>
      </c>
      <c r="FV26" s="166"/>
      <c r="FW26" s="183">
        <f t="shared" si="27"/>
        <v>9.925714285714287</v>
      </c>
      <c r="FX26" s="182">
        <f t="shared" si="28"/>
        <v>11.525</v>
      </c>
      <c r="FY26" s="69">
        <f t="shared" si="9"/>
        <v>11150.94</v>
      </c>
      <c r="FZ26" s="69">
        <f t="shared" si="10"/>
        <v>1146.98</v>
      </c>
      <c r="GA26" s="69">
        <f t="shared" si="11"/>
        <v>651.5587096774193</v>
      </c>
      <c r="GB26" s="181">
        <f t="shared" si="12"/>
        <v>2508.5010322580642</v>
      </c>
      <c r="GC26" s="162"/>
      <c r="GD26" s="161">
        <f t="shared" si="30"/>
        <v>11748.39</v>
      </c>
      <c r="GE26" s="160">
        <f t="shared" si="13"/>
        <v>11150.94</v>
      </c>
      <c r="GF26" s="69">
        <f t="shared" si="31"/>
        <v>1193.79</v>
      </c>
      <c r="GG26" s="24">
        <f t="shared" si="14"/>
        <v>1146.98</v>
      </c>
      <c r="GH26" s="192"/>
      <c r="GI26" s="161">
        <f t="shared" si="15"/>
        <v>701.1116129032257</v>
      </c>
      <c r="GJ26" s="24">
        <f t="shared" si="16"/>
        <v>651.5587096774193</v>
      </c>
    </row>
    <row r="27" spans="1:192" s="20" customFormat="1" ht="12.75">
      <c r="A27" s="20" t="s">
        <v>12</v>
      </c>
      <c r="B27" s="21" t="s">
        <v>27</v>
      </c>
      <c r="C27" s="20">
        <v>6.5</v>
      </c>
      <c r="D27" s="183"/>
      <c r="E27" s="182"/>
      <c r="F27" s="69"/>
      <c r="G27" s="69"/>
      <c r="H27" s="69"/>
      <c r="I27" s="69"/>
      <c r="J27" s="24"/>
      <c r="K27" s="183"/>
      <c r="L27" s="182"/>
      <c r="M27" s="69"/>
      <c r="N27" s="69"/>
      <c r="O27" s="69"/>
      <c r="P27" s="69"/>
      <c r="Q27" s="24"/>
      <c r="R27" s="30"/>
      <c r="S27" s="22"/>
      <c r="T27" s="69"/>
      <c r="U27" s="69"/>
      <c r="V27" s="69"/>
      <c r="W27" s="69"/>
      <c r="X27" s="24"/>
      <c r="Y27" s="183"/>
      <c r="Z27" s="182"/>
      <c r="AA27" s="69"/>
      <c r="AB27" s="69"/>
      <c r="AC27" s="69"/>
      <c r="AD27" s="69"/>
      <c r="AE27" s="24"/>
      <c r="AF27" s="30"/>
      <c r="AG27" s="22"/>
      <c r="AH27" s="22"/>
      <c r="AI27" s="22"/>
      <c r="AJ27" s="22"/>
      <c r="AK27" s="22"/>
      <c r="AL27" s="23"/>
      <c r="AM27" s="183"/>
      <c r="AN27" s="182"/>
      <c r="AO27" s="69"/>
      <c r="AP27" s="69"/>
      <c r="AQ27" s="69"/>
      <c r="AR27" s="69"/>
      <c r="AS27" s="24"/>
      <c r="AT27" s="188">
        <v>7.2</v>
      </c>
      <c r="AU27" s="187">
        <v>7.8</v>
      </c>
      <c r="AV27" s="69">
        <v>259.7</v>
      </c>
      <c r="AW27" s="69">
        <v>35.9</v>
      </c>
      <c r="AX27" s="69">
        <v>764</v>
      </c>
      <c r="AY27" s="69">
        <v>259.7</v>
      </c>
      <c r="AZ27" s="24">
        <v>35</v>
      </c>
      <c r="BA27" s="188">
        <v>7.6</v>
      </c>
      <c r="BB27" s="187">
        <v>8.3</v>
      </c>
      <c r="BC27" s="69">
        <v>406</v>
      </c>
      <c r="BD27" s="69">
        <v>53</v>
      </c>
      <c r="BE27" s="69">
        <v>1056</v>
      </c>
      <c r="BF27" s="69">
        <v>994</v>
      </c>
      <c r="BG27" s="24">
        <v>128</v>
      </c>
      <c r="BH27" s="188">
        <v>7.65</v>
      </c>
      <c r="BI27" s="187">
        <v>8.56</v>
      </c>
      <c r="BJ27" s="69">
        <v>670</v>
      </c>
      <c r="BK27" s="69">
        <v>87</v>
      </c>
      <c r="BL27" s="69">
        <v>2558</v>
      </c>
      <c r="BM27" s="69">
        <v>1664</v>
      </c>
      <c r="BN27" s="24">
        <v>216</v>
      </c>
      <c r="BO27" s="188">
        <v>7.21</v>
      </c>
      <c r="BP27" s="187">
        <v>8.44</v>
      </c>
      <c r="BQ27" s="69">
        <v>648</v>
      </c>
      <c r="BR27" s="69">
        <v>89</v>
      </c>
      <c r="BS27" s="69">
        <v>2687</v>
      </c>
      <c r="BT27" s="69">
        <v>2313</v>
      </c>
      <c r="BU27" s="69">
        <v>306</v>
      </c>
      <c r="BV27" s="188">
        <v>6.92</v>
      </c>
      <c r="BW27" s="187">
        <v>8.55</v>
      </c>
      <c r="BX27" s="69">
        <v>606</v>
      </c>
      <c r="BY27" s="69">
        <v>87</v>
      </c>
      <c r="BZ27" s="189">
        <v>2502</v>
      </c>
      <c r="CA27" s="69">
        <v>2919</v>
      </c>
      <c r="CB27" s="24">
        <v>394</v>
      </c>
      <c r="CC27" s="69"/>
      <c r="CD27" s="184">
        <f t="shared" si="0"/>
        <v>2589.7</v>
      </c>
      <c r="CE27" s="69">
        <f t="shared" si="1"/>
        <v>351.9</v>
      </c>
      <c r="CF27" s="182">
        <f t="shared" si="29"/>
        <v>7.359192952543336</v>
      </c>
      <c r="CG27" s="69">
        <f t="shared" si="2"/>
        <v>46.51538461538462</v>
      </c>
      <c r="CH27" s="181">
        <f t="shared" si="3"/>
        <v>176.75846153846155</v>
      </c>
      <c r="CI27" s="72"/>
      <c r="CJ27" s="188">
        <v>6.98</v>
      </c>
      <c r="CK27" s="187">
        <v>8.6</v>
      </c>
      <c r="CL27" s="69">
        <v>491.16</v>
      </c>
      <c r="CM27" s="69">
        <v>70.36</v>
      </c>
      <c r="CN27" s="189">
        <v>2701.77</v>
      </c>
      <c r="CO27" s="69">
        <v>3410.49</v>
      </c>
      <c r="CP27" s="24">
        <v>464.87</v>
      </c>
      <c r="CQ27" s="188">
        <v>6.65</v>
      </c>
      <c r="CR27" s="187">
        <v>8.4</v>
      </c>
      <c r="CS27" s="69">
        <v>601.44</v>
      </c>
      <c r="CT27" s="69">
        <v>90.48</v>
      </c>
      <c r="CU27" s="189">
        <v>2824</v>
      </c>
      <c r="CV27" s="69">
        <v>4011.94</v>
      </c>
      <c r="CW27" s="24">
        <v>555.87</v>
      </c>
      <c r="CX27" s="188">
        <v>7.54</v>
      </c>
      <c r="CY27" s="187">
        <v>8.77</v>
      </c>
      <c r="CZ27" s="69">
        <v>657.25</v>
      </c>
      <c r="DA27" s="69">
        <v>87.15</v>
      </c>
      <c r="DB27" s="69">
        <v>2825</v>
      </c>
      <c r="DC27" s="69">
        <v>4669.14</v>
      </c>
      <c r="DD27" s="24">
        <v>643.27</v>
      </c>
      <c r="DE27" s="183">
        <v>7.33</v>
      </c>
      <c r="DF27" s="182">
        <v>8.52</v>
      </c>
      <c r="DG27" s="69">
        <v>400.45</v>
      </c>
      <c r="DH27" s="69">
        <v>54.67</v>
      </c>
      <c r="DI27" s="69">
        <v>2736</v>
      </c>
      <c r="DJ27" s="69">
        <v>5069.61</v>
      </c>
      <c r="DK27" s="24">
        <v>698.23</v>
      </c>
      <c r="DL27" s="183"/>
      <c r="DM27" s="182"/>
      <c r="DN27" s="69"/>
      <c r="DO27" s="69"/>
      <c r="DP27" s="69"/>
      <c r="DQ27" s="69"/>
      <c r="DR27" s="24"/>
      <c r="DS27" s="186"/>
      <c r="DT27" s="72"/>
      <c r="DU27" s="72"/>
      <c r="DV27" s="72"/>
      <c r="DW27" s="72"/>
      <c r="DX27" s="72"/>
      <c r="DY27" s="185"/>
      <c r="DZ27" s="186"/>
      <c r="EA27" s="72"/>
      <c r="EB27" s="72"/>
      <c r="EC27" s="72"/>
      <c r="ED27" s="72"/>
      <c r="EE27" s="72"/>
      <c r="EF27" s="185"/>
      <c r="EG27" s="191"/>
      <c r="EH27" s="190"/>
      <c r="EI27" s="72"/>
      <c r="EJ27" s="72"/>
      <c r="EK27" s="72"/>
      <c r="EL27" s="72"/>
      <c r="EM27" s="185"/>
      <c r="EN27" s="190"/>
      <c r="EO27" s="190"/>
      <c r="EP27" s="72"/>
      <c r="EQ27" s="72"/>
      <c r="ER27" s="72"/>
      <c r="ES27" s="72"/>
      <c r="ET27" s="72"/>
      <c r="EU27" s="191"/>
      <c r="EV27" s="190"/>
      <c r="EW27" s="72"/>
      <c r="EX27" s="72"/>
      <c r="EY27" s="72"/>
      <c r="EZ27" s="72"/>
      <c r="FA27" s="185"/>
      <c r="FB27" s="183">
        <v>7.22</v>
      </c>
      <c r="FC27" s="182">
        <v>8.42</v>
      </c>
      <c r="FD27" s="69">
        <v>505.59</v>
      </c>
      <c r="FE27" s="69">
        <v>70.05</v>
      </c>
      <c r="FF27" s="69">
        <v>0</v>
      </c>
      <c r="FG27" s="69">
        <v>5576.17</v>
      </c>
      <c r="FH27" s="69">
        <v>770.48</v>
      </c>
      <c r="FI27" s="183">
        <v>7.16</v>
      </c>
      <c r="FJ27" s="182">
        <v>8.37</v>
      </c>
      <c r="FK27" s="69">
        <v>989.91</v>
      </c>
      <c r="FL27" s="69">
        <v>138.27</v>
      </c>
      <c r="FM27" s="69">
        <v>0</v>
      </c>
      <c r="FN27" s="69">
        <v>6060.5</v>
      </c>
      <c r="FO27" s="24">
        <v>839.07</v>
      </c>
      <c r="FP27" s="72"/>
      <c r="FQ27" s="184">
        <f t="shared" si="4"/>
        <v>3645.8</v>
      </c>
      <c r="FR27" s="69">
        <f t="shared" si="5"/>
        <v>510.98</v>
      </c>
      <c r="FS27" s="182">
        <f t="shared" si="26"/>
        <v>7.134917217895025</v>
      </c>
      <c r="FT27" s="69">
        <f t="shared" si="6"/>
        <v>49.91230769230765</v>
      </c>
      <c r="FU27" s="181">
        <f t="shared" si="7"/>
        <v>194.65799999999982</v>
      </c>
      <c r="FV27" s="166"/>
      <c r="FW27" s="183">
        <f t="shared" si="27"/>
        <v>7.223636363636363</v>
      </c>
      <c r="FX27" s="182">
        <f t="shared" si="28"/>
        <v>8.43</v>
      </c>
      <c r="FY27" s="69">
        <f t="shared" si="9"/>
        <v>6235.499999999999</v>
      </c>
      <c r="FZ27" s="69">
        <f t="shared" si="10"/>
        <v>862.88</v>
      </c>
      <c r="GA27" s="69">
        <f t="shared" si="11"/>
        <v>96.42769230769215</v>
      </c>
      <c r="GB27" s="181">
        <f t="shared" si="12"/>
        <v>371.2466153846148</v>
      </c>
      <c r="GC27" s="162"/>
      <c r="GD27" s="161">
        <f t="shared" si="30"/>
        <v>6060.5</v>
      </c>
      <c r="GE27" s="160">
        <f t="shared" si="13"/>
        <v>6235.499999999999</v>
      </c>
      <c r="GF27" s="69">
        <f t="shared" si="31"/>
        <v>839.07</v>
      </c>
      <c r="GG27" s="24">
        <f t="shared" si="14"/>
        <v>862.88</v>
      </c>
      <c r="GH27" s="242"/>
      <c r="GI27" s="161">
        <f t="shared" si="15"/>
        <v>93.31461538461531</v>
      </c>
      <c r="GJ27" s="24">
        <f t="shared" si="16"/>
        <v>96.42769230769215</v>
      </c>
    </row>
    <row r="28" spans="1:192" s="20" customFormat="1" ht="12.75">
      <c r="A28" s="20" t="s">
        <v>12</v>
      </c>
      <c r="B28" s="1" t="s">
        <v>28</v>
      </c>
      <c r="C28" s="20">
        <v>6.5</v>
      </c>
      <c r="D28" s="183"/>
      <c r="E28" s="182"/>
      <c r="F28" s="69"/>
      <c r="G28" s="69"/>
      <c r="H28" s="69"/>
      <c r="I28" s="69"/>
      <c r="J28" s="24"/>
      <c r="K28" s="183"/>
      <c r="L28" s="182"/>
      <c r="M28" s="69"/>
      <c r="N28" s="69"/>
      <c r="O28" s="69"/>
      <c r="P28" s="69"/>
      <c r="Q28" s="24"/>
      <c r="R28" s="30"/>
      <c r="S28" s="22"/>
      <c r="T28" s="69"/>
      <c r="U28" s="69"/>
      <c r="V28" s="69"/>
      <c r="W28" s="69"/>
      <c r="X28" s="24"/>
      <c r="Y28" s="183"/>
      <c r="Z28" s="182"/>
      <c r="AA28" s="69"/>
      <c r="AB28" s="69"/>
      <c r="AC28" s="69"/>
      <c r="AD28" s="69"/>
      <c r="AE28" s="24"/>
      <c r="AF28" s="30"/>
      <c r="AG28" s="22"/>
      <c r="AH28" s="22"/>
      <c r="AI28" s="22"/>
      <c r="AJ28" s="22"/>
      <c r="AK28" s="22"/>
      <c r="AL28" s="23"/>
      <c r="AM28" s="183"/>
      <c r="AN28" s="182"/>
      <c r="AO28" s="69"/>
      <c r="AP28" s="69"/>
      <c r="AQ28" s="69"/>
      <c r="AR28" s="69"/>
      <c r="AS28" s="24"/>
      <c r="AT28" s="188"/>
      <c r="AU28" s="187"/>
      <c r="AV28" s="69"/>
      <c r="AW28" s="69"/>
      <c r="AX28" s="69"/>
      <c r="AY28" s="69"/>
      <c r="AZ28" s="24"/>
      <c r="BA28" s="188"/>
      <c r="BB28" s="187"/>
      <c r="BC28" s="69"/>
      <c r="BD28" s="69"/>
      <c r="BE28" s="69"/>
      <c r="BF28" s="69"/>
      <c r="BG28" s="24"/>
      <c r="BH28" s="188"/>
      <c r="BI28" s="187"/>
      <c r="BJ28" s="69"/>
      <c r="BK28" s="69"/>
      <c r="BL28" s="69"/>
      <c r="BM28" s="69"/>
      <c r="BN28" s="24"/>
      <c r="BO28" s="188"/>
      <c r="BP28" s="187"/>
      <c r="BQ28" s="69"/>
      <c r="BR28" s="69"/>
      <c r="BS28" s="69"/>
      <c r="BT28" s="69"/>
      <c r="BU28" s="69"/>
      <c r="BV28" s="188"/>
      <c r="BW28" s="187"/>
      <c r="BX28" s="69"/>
      <c r="BY28" s="69"/>
      <c r="BZ28" s="189"/>
      <c r="CA28" s="69"/>
      <c r="CB28" s="24"/>
      <c r="CC28" s="69"/>
      <c r="CD28" s="184">
        <f t="shared" si="0"/>
        <v>0</v>
      </c>
      <c r="CE28" s="69">
        <f t="shared" si="1"/>
        <v>0</v>
      </c>
      <c r="CF28" s="182"/>
      <c r="CG28" s="69">
        <f t="shared" si="2"/>
        <v>0</v>
      </c>
      <c r="CH28" s="181">
        <f t="shared" si="3"/>
        <v>0</v>
      </c>
      <c r="CI28" s="72"/>
      <c r="CJ28" s="188"/>
      <c r="CK28" s="187"/>
      <c r="CL28" s="69"/>
      <c r="CM28" s="69"/>
      <c r="CN28" s="189"/>
      <c r="CO28" s="69"/>
      <c r="CP28" s="24"/>
      <c r="CQ28" s="188"/>
      <c r="CR28" s="187"/>
      <c r="CS28" s="69"/>
      <c r="CT28" s="69"/>
      <c r="CU28" s="189"/>
      <c r="CV28" s="69"/>
      <c r="CW28" s="24"/>
      <c r="CX28" s="188">
        <v>9.59</v>
      </c>
      <c r="CY28" s="187">
        <v>10.5</v>
      </c>
      <c r="CZ28" s="69">
        <v>262.59</v>
      </c>
      <c r="DA28" s="69">
        <v>27.38</v>
      </c>
      <c r="DB28" s="69">
        <v>1900</v>
      </c>
      <c r="DC28" s="69">
        <v>585.81</v>
      </c>
      <c r="DD28" s="24">
        <v>70.19</v>
      </c>
      <c r="DE28" s="183">
        <v>10.42</v>
      </c>
      <c r="DF28" s="182">
        <v>11.45</v>
      </c>
      <c r="DG28" s="69">
        <v>1389.57</v>
      </c>
      <c r="DH28" s="69">
        <v>133.39</v>
      </c>
      <c r="DI28" s="69">
        <v>1538</v>
      </c>
      <c r="DJ28" s="69">
        <v>1975.4</v>
      </c>
      <c r="DK28" s="24">
        <v>204.27</v>
      </c>
      <c r="DL28" s="183"/>
      <c r="DM28" s="182"/>
      <c r="DN28" s="69"/>
      <c r="DO28" s="69"/>
      <c r="DP28" s="69"/>
      <c r="DQ28" s="69"/>
      <c r="DR28" s="24"/>
      <c r="DS28" s="186"/>
      <c r="DT28" s="72"/>
      <c r="DU28" s="72"/>
      <c r="DV28" s="72"/>
      <c r="DW28" s="72"/>
      <c r="DX28" s="72"/>
      <c r="DY28" s="185"/>
      <c r="DZ28" s="186"/>
      <c r="EA28" s="72"/>
      <c r="EB28" s="72"/>
      <c r="EC28" s="72"/>
      <c r="ED28" s="72"/>
      <c r="EE28" s="72"/>
      <c r="EF28" s="185"/>
      <c r="EG28" s="183">
        <v>10.74</v>
      </c>
      <c r="EH28" s="182">
        <v>11.68</v>
      </c>
      <c r="EI28" s="69">
        <v>1644.25</v>
      </c>
      <c r="EJ28" s="69">
        <v>153.11</v>
      </c>
      <c r="EK28" s="69">
        <v>1738.79</v>
      </c>
      <c r="EL28" s="69">
        <v>3619.56</v>
      </c>
      <c r="EM28" s="24">
        <v>358.03</v>
      </c>
      <c r="EN28" s="182">
        <v>11.04</v>
      </c>
      <c r="EO28" s="182">
        <v>11.93</v>
      </c>
      <c r="EP28" s="69">
        <v>1561.65</v>
      </c>
      <c r="EQ28" s="69">
        <v>141.42</v>
      </c>
      <c r="ER28" s="69">
        <v>0</v>
      </c>
      <c r="ES28" s="69">
        <v>5181.25</v>
      </c>
      <c r="ET28" s="69">
        <v>500.32</v>
      </c>
      <c r="EU28" s="183">
        <v>10.9</v>
      </c>
      <c r="EV28" s="182">
        <v>11.98</v>
      </c>
      <c r="EW28" s="69">
        <v>1331.57</v>
      </c>
      <c r="EX28" s="69">
        <v>122.15</v>
      </c>
      <c r="EY28" s="69">
        <v>0</v>
      </c>
      <c r="EZ28" s="69">
        <v>6512.81</v>
      </c>
      <c r="FA28" s="24">
        <v>623.01</v>
      </c>
      <c r="FB28" s="183">
        <v>10.54</v>
      </c>
      <c r="FC28" s="182">
        <v>11.74</v>
      </c>
      <c r="FD28" s="69">
        <v>1364.62</v>
      </c>
      <c r="FE28" s="69">
        <v>129.4</v>
      </c>
      <c r="FF28" s="69">
        <v>0</v>
      </c>
      <c r="FG28" s="69">
        <v>7877.41</v>
      </c>
      <c r="FH28" s="69">
        <v>752.89</v>
      </c>
      <c r="FI28" s="183">
        <v>10.49</v>
      </c>
      <c r="FJ28" s="182">
        <v>11.72</v>
      </c>
      <c r="FK28" s="69">
        <v>1298.08</v>
      </c>
      <c r="FL28" s="69">
        <v>123.77</v>
      </c>
      <c r="FM28" s="69">
        <v>0</v>
      </c>
      <c r="FN28" s="69">
        <v>9175.57</v>
      </c>
      <c r="FO28" s="24">
        <v>877.23</v>
      </c>
      <c r="FP28" s="72"/>
      <c r="FQ28" s="184">
        <f t="shared" si="4"/>
        <v>8852.329999999998</v>
      </c>
      <c r="FR28" s="69">
        <f t="shared" si="5"/>
        <v>830.6199999999999</v>
      </c>
      <c r="FS28" s="182">
        <f t="shared" si="26"/>
        <v>10.657496809612097</v>
      </c>
      <c r="FT28" s="69">
        <f t="shared" si="6"/>
        <v>531.2769230769229</v>
      </c>
      <c r="FU28" s="181">
        <f t="shared" si="7"/>
        <v>2071.979999999999</v>
      </c>
      <c r="FV28" s="166"/>
      <c r="FW28" s="183">
        <f t="shared" si="27"/>
        <v>10.531428571428572</v>
      </c>
      <c r="FX28" s="182">
        <f t="shared" si="28"/>
        <v>11.571428571428571</v>
      </c>
      <c r="FY28" s="69">
        <f t="shared" si="9"/>
        <v>8852.33</v>
      </c>
      <c r="FZ28" s="69">
        <f t="shared" si="10"/>
        <v>830.62</v>
      </c>
      <c r="GA28" s="69">
        <f t="shared" si="11"/>
        <v>531.276923076923</v>
      </c>
      <c r="GB28" s="181">
        <f t="shared" si="12"/>
        <v>2045.4161538461537</v>
      </c>
      <c r="GC28" s="162"/>
      <c r="GD28" s="161">
        <f t="shared" si="30"/>
        <v>9175.57</v>
      </c>
      <c r="GE28" s="160">
        <f t="shared" si="13"/>
        <v>8852.33</v>
      </c>
      <c r="GF28" s="69">
        <f t="shared" si="31"/>
        <v>877.23</v>
      </c>
      <c r="GG28" s="24">
        <f t="shared" si="14"/>
        <v>830.62</v>
      </c>
      <c r="GH28" s="69"/>
      <c r="GI28" s="161">
        <f t="shared" si="15"/>
        <v>534.3961538461538</v>
      </c>
      <c r="GJ28" s="24">
        <f t="shared" si="16"/>
        <v>531.276923076923</v>
      </c>
    </row>
    <row r="29" spans="1:192" s="20" customFormat="1" ht="12.75">
      <c r="A29" s="20" t="s">
        <v>12</v>
      </c>
      <c r="B29" s="1" t="s">
        <v>29</v>
      </c>
      <c r="C29" s="20">
        <v>6.5</v>
      </c>
      <c r="D29" s="183"/>
      <c r="E29" s="182"/>
      <c r="F29" s="69"/>
      <c r="G29" s="69"/>
      <c r="H29" s="69"/>
      <c r="I29" s="69"/>
      <c r="J29" s="24"/>
      <c r="K29" s="183"/>
      <c r="L29" s="182"/>
      <c r="M29" s="69"/>
      <c r="N29" s="69"/>
      <c r="O29" s="69"/>
      <c r="P29" s="69"/>
      <c r="Q29" s="24"/>
      <c r="R29" s="30"/>
      <c r="S29" s="22"/>
      <c r="T29" s="69"/>
      <c r="U29" s="69"/>
      <c r="V29" s="69"/>
      <c r="W29" s="69"/>
      <c r="X29" s="24"/>
      <c r="Y29" s="183"/>
      <c r="Z29" s="182"/>
      <c r="AA29" s="69"/>
      <c r="AB29" s="69"/>
      <c r="AC29" s="69"/>
      <c r="AD29" s="69"/>
      <c r="AE29" s="24"/>
      <c r="AF29" s="30"/>
      <c r="AG29" s="22"/>
      <c r="AH29" s="22"/>
      <c r="AI29" s="22"/>
      <c r="AJ29" s="22"/>
      <c r="AK29" s="22"/>
      <c r="AL29" s="23"/>
      <c r="AM29" s="183"/>
      <c r="AN29" s="182"/>
      <c r="AO29" s="69"/>
      <c r="AP29" s="69"/>
      <c r="AQ29" s="69"/>
      <c r="AR29" s="69"/>
      <c r="AS29" s="24"/>
      <c r="AT29" s="188"/>
      <c r="AU29" s="187"/>
      <c r="AV29" s="69"/>
      <c r="AW29" s="69"/>
      <c r="AX29" s="69"/>
      <c r="AY29" s="69"/>
      <c r="AZ29" s="24"/>
      <c r="BA29" s="188"/>
      <c r="BB29" s="187"/>
      <c r="BC29" s="69"/>
      <c r="BD29" s="69"/>
      <c r="BE29" s="69"/>
      <c r="BF29" s="69"/>
      <c r="BG29" s="24"/>
      <c r="BH29" s="188"/>
      <c r="BI29" s="187"/>
      <c r="BJ29" s="69"/>
      <c r="BK29" s="69"/>
      <c r="BL29" s="69"/>
      <c r="BM29" s="69"/>
      <c r="BN29" s="24"/>
      <c r="BO29" s="188"/>
      <c r="BP29" s="187"/>
      <c r="BQ29" s="69"/>
      <c r="BR29" s="69"/>
      <c r="BS29" s="69"/>
      <c r="BT29" s="69"/>
      <c r="BU29" s="69"/>
      <c r="BV29" s="188"/>
      <c r="BW29" s="187"/>
      <c r="BX29" s="69"/>
      <c r="BY29" s="69"/>
      <c r="BZ29" s="189"/>
      <c r="CA29" s="69"/>
      <c r="CB29" s="24"/>
      <c r="CC29" s="69"/>
      <c r="CD29" s="184">
        <f t="shared" si="0"/>
        <v>0</v>
      </c>
      <c r="CE29" s="69">
        <f t="shared" si="1"/>
        <v>0</v>
      </c>
      <c r="CF29" s="182"/>
      <c r="CG29" s="69">
        <f t="shared" si="2"/>
        <v>0</v>
      </c>
      <c r="CH29" s="181">
        <f t="shared" si="3"/>
        <v>0</v>
      </c>
      <c r="CI29" s="72"/>
      <c r="CJ29" s="188"/>
      <c r="CK29" s="187"/>
      <c r="CL29" s="69"/>
      <c r="CM29" s="69"/>
      <c r="CN29" s="189"/>
      <c r="CO29" s="69"/>
      <c r="CP29" s="24"/>
      <c r="CQ29" s="188"/>
      <c r="CR29" s="187"/>
      <c r="CS29" s="69"/>
      <c r="CT29" s="69"/>
      <c r="CU29" s="189"/>
      <c r="CV29" s="69"/>
      <c r="CW29" s="24"/>
      <c r="CX29" s="188">
        <v>7.86</v>
      </c>
      <c r="CY29" s="187">
        <v>8.71</v>
      </c>
      <c r="CZ29" s="69">
        <v>141.46</v>
      </c>
      <c r="DA29" s="69">
        <v>18</v>
      </c>
      <c r="DB29" s="69">
        <v>3683</v>
      </c>
      <c r="DC29" s="69">
        <v>472.16</v>
      </c>
      <c r="DD29" s="24">
        <v>55.27</v>
      </c>
      <c r="DE29" s="183">
        <v>8.3</v>
      </c>
      <c r="DF29" s="182">
        <v>9.05</v>
      </c>
      <c r="DG29" s="69">
        <v>1233.23</v>
      </c>
      <c r="DH29" s="69">
        <v>148.5</v>
      </c>
      <c r="DI29" s="69">
        <v>3176</v>
      </c>
      <c r="DJ29" s="69">
        <v>1705.45</v>
      </c>
      <c r="DK29" s="24">
        <v>204.8</v>
      </c>
      <c r="DL29" s="183"/>
      <c r="DM29" s="182"/>
      <c r="DN29" s="69"/>
      <c r="DO29" s="69"/>
      <c r="DP29" s="69"/>
      <c r="DQ29" s="69"/>
      <c r="DR29" s="24"/>
      <c r="DS29" s="186"/>
      <c r="DT29" s="72"/>
      <c r="DU29" s="72"/>
      <c r="DV29" s="72"/>
      <c r="DW29" s="72"/>
      <c r="DX29" s="72"/>
      <c r="DY29" s="185"/>
      <c r="DZ29" s="186"/>
      <c r="EA29" s="72"/>
      <c r="EB29" s="72"/>
      <c r="EC29" s="72"/>
      <c r="ED29" s="72"/>
      <c r="EE29" s="72"/>
      <c r="EF29" s="185"/>
      <c r="EG29" s="183">
        <v>8.69</v>
      </c>
      <c r="EH29" s="182">
        <v>9.76</v>
      </c>
      <c r="EI29" s="69">
        <v>668.87</v>
      </c>
      <c r="EJ29" s="69">
        <v>76.96</v>
      </c>
      <c r="EK29" s="69">
        <v>3374</v>
      </c>
      <c r="EL29" s="69">
        <v>2374.25</v>
      </c>
      <c r="EM29" s="24">
        <v>282.06</v>
      </c>
      <c r="EN29" s="182">
        <v>8.82</v>
      </c>
      <c r="EO29" s="182">
        <v>9.83</v>
      </c>
      <c r="EP29" s="69">
        <v>893.89</v>
      </c>
      <c r="EQ29" s="69">
        <v>101.3</v>
      </c>
      <c r="ER29" s="69">
        <v>0</v>
      </c>
      <c r="ES29" s="69">
        <v>3268.08</v>
      </c>
      <c r="ET29" s="69">
        <v>384.05</v>
      </c>
      <c r="EU29" s="183">
        <v>8.83</v>
      </c>
      <c r="EV29" s="182">
        <v>10.1</v>
      </c>
      <c r="EW29" s="69">
        <v>1229.27</v>
      </c>
      <c r="EX29" s="69">
        <v>139.11</v>
      </c>
      <c r="EY29" s="69">
        <v>0</v>
      </c>
      <c r="EZ29" s="69">
        <v>4497.38</v>
      </c>
      <c r="FA29" s="24">
        <v>524.26</v>
      </c>
      <c r="FB29" s="183">
        <v>8.88</v>
      </c>
      <c r="FC29" s="182">
        <v>10.37</v>
      </c>
      <c r="FD29" s="69">
        <v>1098.45</v>
      </c>
      <c r="FE29" s="69">
        <v>123.63</v>
      </c>
      <c r="FF29" s="69">
        <v>0</v>
      </c>
      <c r="FG29" s="69">
        <v>5595.81</v>
      </c>
      <c r="FH29" s="69">
        <v>648.62</v>
      </c>
      <c r="FI29" s="183">
        <v>9.01</v>
      </c>
      <c r="FJ29" s="182">
        <v>10.63</v>
      </c>
      <c r="FK29" s="69">
        <v>1061.26</v>
      </c>
      <c r="FL29" s="69">
        <v>117.71</v>
      </c>
      <c r="FM29" s="69">
        <v>0</v>
      </c>
      <c r="FN29" s="69">
        <v>6656.97</v>
      </c>
      <c r="FO29" s="24">
        <v>767.4</v>
      </c>
      <c r="FP29" s="72"/>
      <c r="FQ29" s="184">
        <f t="shared" si="4"/>
        <v>6326.429999999999</v>
      </c>
      <c r="FR29" s="69">
        <f t="shared" si="5"/>
        <v>725.21</v>
      </c>
      <c r="FS29" s="182">
        <f t="shared" si="26"/>
        <v>8.723583513740847</v>
      </c>
      <c r="FT29" s="69">
        <f t="shared" si="6"/>
        <v>248.08692307692297</v>
      </c>
      <c r="FU29" s="181">
        <f t="shared" si="7"/>
        <v>967.5389999999995</v>
      </c>
      <c r="FV29" s="166"/>
      <c r="FW29" s="183">
        <f t="shared" si="27"/>
        <v>8.627142857142857</v>
      </c>
      <c r="FX29" s="182">
        <f t="shared" si="28"/>
        <v>9.778571428571427</v>
      </c>
      <c r="FY29" s="69">
        <f t="shared" si="9"/>
        <v>6326.429999999999</v>
      </c>
      <c r="FZ29" s="69">
        <f t="shared" si="10"/>
        <v>725.21</v>
      </c>
      <c r="GA29" s="69">
        <f t="shared" si="11"/>
        <v>248.08692307692297</v>
      </c>
      <c r="GB29" s="181">
        <f t="shared" si="12"/>
        <v>955.1346538461535</v>
      </c>
      <c r="GC29" s="162"/>
      <c r="GD29" s="161">
        <f t="shared" si="30"/>
        <v>6656.97</v>
      </c>
      <c r="GE29" s="160">
        <f t="shared" si="13"/>
        <v>6326.429999999999</v>
      </c>
      <c r="GF29" s="69">
        <f t="shared" si="31"/>
        <v>767.4</v>
      </c>
      <c r="GG29" s="24">
        <f t="shared" si="14"/>
        <v>725.21</v>
      </c>
      <c r="GH29" s="69"/>
      <c r="GI29" s="161">
        <f t="shared" si="15"/>
        <v>256.74923076923085</v>
      </c>
      <c r="GJ29" s="24">
        <f t="shared" si="16"/>
        <v>248.08692307692297</v>
      </c>
    </row>
    <row r="30" spans="1:192" s="20" customFormat="1" ht="12.75">
      <c r="A30" s="20" t="s">
        <v>12</v>
      </c>
      <c r="B30" s="1" t="s">
        <v>30</v>
      </c>
      <c r="C30" s="20">
        <v>6.5</v>
      </c>
      <c r="D30" s="183"/>
      <c r="E30" s="182"/>
      <c r="F30" s="69"/>
      <c r="G30" s="69"/>
      <c r="H30" s="69"/>
      <c r="I30" s="69"/>
      <c r="J30" s="24"/>
      <c r="K30" s="183"/>
      <c r="L30" s="182"/>
      <c r="M30" s="69"/>
      <c r="N30" s="69"/>
      <c r="O30" s="69"/>
      <c r="P30" s="69"/>
      <c r="Q30" s="24"/>
      <c r="R30" s="30"/>
      <c r="S30" s="22"/>
      <c r="T30" s="69"/>
      <c r="U30" s="69"/>
      <c r="V30" s="69"/>
      <c r="W30" s="69"/>
      <c r="X30" s="24"/>
      <c r="Y30" s="183"/>
      <c r="Z30" s="182"/>
      <c r="AA30" s="69"/>
      <c r="AB30" s="69"/>
      <c r="AC30" s="69"/>
      <c r="AD30" s="69"/>
      <c r="AE30" s="24"/>
      <c r="AF30" s="30"/>
      <c r="AG30" s="22"/>
      <c r="AH30" s="22"/>
      <c r="AI30" s="22"/>
      <c r="AJ30" s="22"/>
      <c r="AK30" s="22"/>
      <c r="AL30" s="23"/>
      <c r="AM30" s="183"/>
      <c r="AN30" s="182"/>
      <c r="AO30" s="69"/>
      <c r="AP30" s="69"/>
      <c r="AQ30" s="69"/>
      <c r="AR30" s="69"/>
      <c r="AS30" s="24"/>
      <c r="AT30" s="188"/>
      <c r="AU30" s="187"/>
      <c r="AV30" s="69"/>
      <c r="AW30" s="69"/>
      <c r="AX30" s="69"/>
      <c r="AY30" s="69"/>
      <c r="AZ30" s="24"/>
      <c r="BA30" s="188"/>
      <c r="BB30" s="187"/>
      <c r="BC30" s="69"/>
      <c r="BD30" s="69"/>
      <c r="BE30" s="69"/>
      <c r="BF30" s="69"/>
      <c r="BG30" s="24"/>
      <c r="BH30" s="188"/>
      <c r="BI30" s="187"/>
      <c r="BJ30" s="69"/>
      <c r="BK30" s="69"/>
      <c r="BL30" s="69"/>
      <c r="BM30" s="69"/>
      <c r="BN30" s="24"/>
      <c r="BO30" s="188"/>
      <c r="BP30" s="187"/>
      <c r="BQ30" s="69"/>
      <c r="BR30" s="69"/>
      <c r="BS30" s="69"/>
      <c r="BT30" s="69"/>
      <c r="BU30" s="69"/>
      <c r="BV30" s="188"/>
      <c r="BW30" s="187"/>
      <c r="BX30" s="69"/>
      <c r="BY30" s="69"/>
      <c r="BZ30" s="189"/>
      <c r="CA30" s="69"/>
      <c r="CB30" s="24"/>
      <c r="CC30" s="69"/>
      <c r="CD30" s="184">
        <f t="shared" si="0"/>
        <v>0</v>
      </c>
      <c r="CE30" s="69">
        <f t="shared" si="1"/>
        <v>0</v>
      </c>
      <c r="CF30" s="182"/>
      <c r="CG30" s="69">
        <f t="shared" si="2"/>
        <v>0</v>
      </c>
      <c r="CH30" s="181">
        <f t="shared" si="3"/>
        <v>0</v>
      </c>
      <c r="CI30" s="72"/>
      <c r="CJ30" s="188"/>
      <c r="CK30" s="187"/>
      <c r="CL30" s="69"/>
      <c r="CM30" s="69"/>
      <c r="CN30" s="189"/>
      <c r="CO30" s="69"/>
      <c r="CP30" s="24"/>
      <c r="CQ30" s="188"/>
      <c r="CR30" s="187"/>
      <c r="CS30" s="69"/>
      <c r="CT30" s="69"/>
      <c r="CU30" s="189"/>
      <c r="CV30" s="69"/>
      <c r="CW30" s="24"/>
      <c r="CX30" s="188">
        <v>9.82</v>
      </c>
      <c r="CY30" s="187">
        <v>10.34</v>
      </c>
      <c r="CZ30" s="69">
        <v>779.44</v>
      </c>
      <c r="DA30" s="69">
        <v>79.35</v>
      </c>
      <c r="DB30" s="69">
        <v>2258</v>
      </c>
      <c r="DC30" s="69">
        <v>1111.81</v>
      </c>
      <c r="DD30" s="24">
        <v>120.73</v>
      </c>
      <c r="DE30" s="183">
        <v>10.06</v>
      </c>
      <c r="DF30" s="182">
        <v>10.62</v>
      </c>
      <c r="DG30" s="69">
        <v>1267.5</v>
      </c>
      <c r="DH30" s="69">
        <v>126.03</v>
      </c>
      <c r="DI30" s="69">
        <v>2224.06</v>
      </c>
      <c r="DJ30" s="69">
        <v>2379.29</v>
      </c>
      <c r="DK30" s="24">
        <v>247.51</v>
      </c>
      <c r="DL30" s="183"/>
      <c r="DM30" s="182"/>
      <c r="DN30" s="69"/>
      <c r="DO30" s="69"/>
      <c r="DP30" s="69"/>
      <c r="DQ30" s="69"/>
      <c r="DR30" s="24"/>
      <c r="DS30" s="186"/>
      <c r="DT30" s="72"/>
      <c r="DU30" s="72"/>
      <c r="DV30" s="72"/>
      <c r="DW30" s="72"/>
      <c r="DX30" s="72"/>
      <c r="DY30" s="185"/>
      <c r="DZ30" s="186"/>
      <c r="EA30" s="72"/>
      <c r="EB30" s="72"/>
      <c r="EC30" s="72"/>
      <c r="ED30" s="72"/>
      <c r="EE30" s="72"/>
      <c r="EF30" s="185"/>
      <c r="EG30" s="183">
        <v>10.01</v>
      </c>
      <c r="EH30" s="182">
        <v>10.54</v>
      </c>
      <c r="EI30" s="69">
        <v>3788.07</v>
      </c>
      <c r="EJ30" s="69">
        <v>378.56</v>
      </c>
      <c r="EK30" s="69">
        <v>2139</v>
      </c>
      <c r="EL30" s="69">
        <v>4899.86</v>
      </c>
      <c r="EM30" s="24">
        <v>501.28</v>
      </c>
      <c r="EN30" s="182">
        <v>10.44</v>
      </c>
      <c r="EO30" s="182">
        <v>11.06</v>
      </c>
      <c r="EP30" s="69">
        <v>2227.19</v>
      </c>
      <c r="EQ30" s="69">
        <v>213.41</v>
      </c>
      <c r="ER30" s="69">
        <v>0</v>
      </c>
      <c r="ES30" s="69">
        <v>7126.97</v>
      </c>
      <c r="ET30" s="69">
        <v>715.55</v>
      </c>
      <c r="EU30" s="191"/>
      <c r="EV30" s="190"/>
      <c r="EW30" s="72"/>
      <c r="EX30" s="72"/>
      <c r="EY30" s="72"/>
      <c r="EZ30" s="72"/>
      <c r="FA30" s="185"/>
      <c r="FB30" s="183">
        <v>10.47</v>
      </c>
      <c r="FC30" s="182">
        <v>11.11</v>
      </c>
      <c r="FD30" s="69">
        <v>1502.98</v>
      </c>
      <c r="FE30" s="69">
        <v>143.54</v>
      </c>
      <c r="FF30" s="69">
        <v>0</v>
      </c>
      <c r="FG30" s="69">
        <v>8629.94</v>
      </c>
      <c r="FH30" s="69">
        <v>860</v>
      </c>
      <c r="FI30" s="183">
        <v>10.38</v>
      </c>
      <c r="FJ30" s="182">
        <v>11.03</v>
      </c>
      <c r="FK30" s="69">
        <v>1338.56</v>
      </c>
      <c r="FL30" s="69">
        <v>128.95</v>
      </c>
      <c r="FM30" s="69">
        <v>0</v>
      </c>
      <c r="FN30" s="69">
        <v>9968.53</v>
      </c>
      <c r="FO30" s="24">
        <v>989.61</v>
      </c>
      <c r="FP30" s="72"/>
      <c r="FQ30" s="184">
        <f t="shared" si="4"/>
        <v>10903.74</v>
      </c>
      <c r="FR30" s="69">
        <f t="shared" si="5"/>
        <v>1069.84</v>
      </c>
      <c r="FS30" s="182">
        <f t="shared" si="26"/>
        <v>10.191935242653107</v>
      </c>
      <c r="FT30" s="69">
        <f t="shared" si="6"/>
        <v>607.6584615384616</v>
      </c>
      <c r="FU30" s="181">
        <f t="shared" si="7"/>
        <v>2369.868</v>
      </c>
      <c r="FV30" s="166"/>
      <c r="FW30" s="183">
        <f t="shared" si="27"/>
        <v>10.196666666666667</v>
      </c>
      <c r="FX30" s="182">
        <f t="shared" si="28"/>
        <v>10.783333333333333</v>
      </c>
      <c r="FY30" s="69">
        <f t="shared" si="9"/>
        <v>10903.74</v>
      </c>
      <c r="FZ30" s="69">
        <f t="shared" si="10"/>
        <v>1069.84</v>
      </c>
      <c r="GA30" s="69">
        <f t="shared" si="11"/>
        <v>607.6584615384616</v>
      </c>
      <c r="GB30" s="181">
        <f t="shared" si="12"/>
        <v>2339.485076923077</v>
      </c>
      <c r="GC30" s="162"/>
      <c r="GD30" s="161">
        <f t="shared" si="30"/>
        <v>9968.53</v>
      </c>
      <c r="GE30" s="160">
        <f t="shared" si="13"/>
        <v>10903.74</v>
      </c>
      <c r="GF30" s="69">
        <f t="shared" si="31"/>
        <v>989.61</v>
      </c>
      <c r="GG30" s="24">
        <f t="shared" si="14"/>
        <v>1069.84</v>
      </c>
      <c r="GH30" s="69"/>
      <c r="GI30" s="161">
        <f t="shared" si="15"/>
        <v>544.0100000000001</v>
      </c>
      <c r="GJ30" s="24">
        <f t="shared" si="16"/>
        <v>607.6584615384616</v>
      </c>
    </row>
    <row r="31" spans="1:192" s="20" customFormat="1" ht="12.75">
      <c r="A31" s="20" t="s">
        <v>12</v>
      </c>
      <c r="B31" s="1" t="s">
        <v>31</v>
      </c>
      <c r="C31" s="20">
        <v>6.5</v>
      </c>
      <c r="D31" s="183"/>
      <c r="E31" s="182"/>
      <c r="F31" s="69"/>
      <c r="G31" s="69"/>
      <c r="H31" s="69"/>
      <c r="I31" s="69"/>
      <c r="J31" s="24"/>
      <c r="K31" s="183"/>
      <c r="L31" s="182"/>
      <c r="M31" s="69"/>
      <c r="N31" s="69"/>
      <c r="O31" s="69"/>
      <c r="P31" s="69"/>
      <c r="Q31" s="24"/>
      <c r="R31" s="30"/>
      <c r="S31" s="22"/>
      <c r="T31" s="69"/>
      <c r="U31" s="69"/>
      <c r="V31" s="69"/>
      <c r="W31" s="69"/>
      <c r="X31" s="24"/>
      <c r="Y31" s="183"/>
      <c r="Z31" s="182"/>
      <c r="AA31" s="69"/>
      <c r="AB31" s="69"/>
      <c r="AC31" s="69"/>
      <c r="AD31" s="69"/>
      <c r="AE31" s="24"/>
      <c r="AF31" s="30"/>
      <c r="AG31" s="22"/>
      <c r="AH31" s="22"/>
      <c r="AI31" s="22"/>
      <c r="AJ31" s="22"/>
      <c r="AK31" s="22"/>
      <c r="AL31" s="23"/>
      <c r="AM31" s="183"/>
      <c r="AN31" s="182"/>
      <c r="AO31" s="69"/>
      <c r="AP31" s="69"/>
      <c r="AQ31" s="69"/>
      <c r="AR31" s="69"/>
      <c r="AS31" s="24"/>
      <c r="AT31" s="188"/>
      <c r="AU31" s="187"/>
      <c r="AV31" s="69"/>
      <c r="AW31" s="69"/>
      <c r="AX31" s="69"/>
      <c r="AY31" s="69"/>
      <c r="AZ31" s="24"/>
      <c r="BA31" s="188"/>
      <c r="BB31" s="187"/>
      <c r="BC31" s="69"/>
      <c r="BD31" s="69"/>
      <c r="BE31" s="69"/>
      <c r="BF31" s="69"/>
      <c r="BG31" s="24"/>
      <c r="BH31" s="188"/>
      <c r="BI31" s="187"/>
      <c r="BJ31" s="69"/>
      <c r="BK31" s="69"/>
      <c r="BL31" s="69"/>
      <c r="BM31" s="69"/>
      <c r="BN31" s="24"/>
      <c r="BO31" s="188"/>
      <c r="BP31" s="187"/>
      <c r="BQ31" s="69"/>
      <c r="BR31" s="69"/>
      <c r="BS31" s="69"/>
      <c r="BT31" s="69"/>
      <c r="BU31" s="69"/>
      <c r="BV31" s="188"/>
      <c r="BW31" s="187"/>
      <c r="BX31" s="69"/>
      <c r="BY31" s="69"/>
      <c r="BZ31" s="189"/>
      <c r="CA31" s="69"/>
      <c r="CB31" s="24"/>
      <c r="CC31" s="69"/>
      <c r="CD31" s="184">
        <f t="shared" si="0"/>
        <v>0</v>
      </c>
      <c r="CE31" s="69">
        <f t="shared" si="1"/>
        <v>0</v>
      </c>
      <c r="CF31" s="182"/>
      <c r="CG31" s="69">
        <f t="shared" si="2"/>
        <v>0</v>
      </c>
      <c r="CH31" s="181">
        <f t="shared" si="3"/>
        <v>0</v>
      </c>
      <c r="CI31" s="72"/>
      <c r="CJ31" s="188"/>
      <c r="CK31" s="187"/>
      <c r="CL31" s="69"/>
      <c r="CM31" s="69"/>
      <c r="CN31" s="189"/>
      <c r="CO31" s="69"/>
      <c r="CP31" s="24"/>
      <c r="CQ31" s="188"/>
      <c r="CR31" s="187"/>
      <c r="CS31" s="69"/>
      <c r="CT31" s="69"/>
      <c r="CU31" s="189"/>
      <c r="CV31" s="69"/>
      <c r="CW31" s="24"/>
      <c r="CX31" s="188">
        <v>9.57</v>
      </c>
      <c r="CY31" s="187">
        <v>10.3</v>
      </c>
      <c r="CZ31" s="69">
        <v>454.66</v>
      </c>
      <c r="DA31" s="69">
        <v>47.5</v>
      </c>
      <c r="DB31" s="69">
        <v>1779.35</v>
      </c>
      <c r="DC31" s="69">
        <v>785.32</v>
      </c>
      <c r="DD31" s="24">
        <v>85.41</v>
      </c>
      <c r="DE31" s="183">
        <v>9.53</v>
      </c>
      <c r="DF31" s="182">
        <v>10.25</v>
      </c>
      <c r="DG31" s="69">
        <v>1251.16</v>
      </c>
      <c r="DH31" s="69">
        <v>131.26</v>
      </c>
      <c r="DI31" s="69">
        <v>1459</v>
      </c>
      <c r="DJ31" s="69">
        <v>2036.46</v>
      </c>
      <c r="DK31" s="24">
        <v>217.25</v>
      </c>
      <c r="DL31" s="183"/>
      <c r="DM31" s="182"/>
      <c r="DN31" s="69"/>
      <c r="DO31" s="69"/>
      <c r="DP31" s="69"/>
      <c r="DQ31" s="69"/>
      <c r="DR31" s="24"/>
      <c r="DS31" s="186"/>
      <c r="DT31" s="72"/>
      <c r="DU31" s="72"/>
      <c r="DV31" s="72"/>
      <c r="DW31" s="72"/>
      <c r="DX31" s="72"/>
      <c r="DY31" s="185"/>
      <c r="DZ31" s="186"/>
      <c r="EA31" s="72"/>
      <c r="EB31" s="72"/>
      <c r="EC31" s="72"/>
      <c r="ED31" s="72"/>
      <c r="EE31" s="72"/>
      <c r="EF31" s="185"/>
      <c r="EG31" s="183">
        <v>9.21</v>
      </c>
      <c r="EH31" s="182">
        <v>10.02</v>
      </c>
      <c r="EI31" s="69">
        <v>1223.58</v>
      </c>
      <c r="EJ31" s="69">
        <v>132.82</v>
      </c>
      <c r="EK31" s="69">
        <v>1787</v>
      </c>
      <c r="EL31" s="69">
        <v>3260.01</v>
      </c>
      <c r="EM31" s="24">
        <v>350.76</v>
      </c>
      <c r="EN31" s="182">
        <v>9.02</v>
      </c>
      <c r="EO31" s="182">
        <v>9.68</v>
      </c>
      <c r="EP31" s="69">
        <v>1466.54</v>
      </c>
      <c r="EQ31" s="69">
        <v>162.52</v>
      </c>
      <c r="ER31" s="69">
        <v>0</v>
      </c>
      <c r="ES31" s="69">
        <v>4726.52</v>
      </c>
      <c r="ET31" s="69">
        <v>413.84</v>
      </c>
      <c r="EU31" s="183">
        <v>8.95</v>
      </c>
      <c r="EV31" s="182">
        <v>9.55</v>
      </c>
      <c r="EW31" s="69">
        <v>1343.11</v>
      </c>
      <c r="EX31" s="69">
        <v>150.06</v>
      </c>
      <c r="EY31" s="69">
        <v>0</v>
      </c>
      <c r="EZ31" s="69">
        <v>6069.62</v>
      </c>
      <c r="FA31" s="24">
        <v>664.9</v>
      </c>
      <c r="FB31" s="183">
        <v>9.04</v>
      </c>
      <c r="FC31" s="182">
        <v>9.62</v>
      </c>
      <c r="FD31" s="69">
        <v>1517.75</v>
      </c>
      <c r="FE31" s="69">
        <v>167.85</v>
      </c>
      <c r="FF31" s="69">
        <v>0</v>
      </c>
      <c r="FG31" s="69">
        <v>7587.31</v>
      </c>
      <c r="FH31" s="69">
        <v>833.53</v>
      </c>
      <c r="FI31" s="183">
        <v>9.03</v>
      </c>
      <c r="FJ31" s="182">
        <v>9.77</v>
      </c>
      <c r="FK31" s="69">
        <v>1161.7</v>
      </c>
      <c r="FL31" s="69">
        <v>128.69</v>
      </c>
      <c r="FM31" s="69">
        <v>0</v>
      </c>
      <c r="FN31" s="69">
        <v>8749.01</v>
      </c>
      <c r="FO31" s="24">
        <v>962.75</v>
      </c>
      <c r="FP31" s="72"/>
      <c r="FQ31" s="184">
        <f t="shared" si="4"/>
        <v>8418.5</v>
      </c>
      <c r="FR31" s="69">
        <f t="shared" si="5"/>
        <v>920.7</v>
      </c>
      <c r="FS31" s="182">
        <f t="shared" si="26"/>
        <v>9.143586401650918</v>
      </c>
      <c r="FT31" s="69">
        <f t="shared" si="6"/>
        <v>374.45384615384614</v>
      </c>
      <c r="FU31" s="181">
        <f t="shared" si="7"/>
        <v>1460.37</v>
      </c>
      <c r="FV31" s="166"/>
      <c r="FW31" s="183">
        <f t="shared" si="27"/>
        <v>9.192857142857141</v>
      </c>
      <c r="FX31" s="182">
        <f t="shared" si="28"/>
        <v>9.884285714285713</v>
      </c>
      <c r="FY31" s="69">
        <f t="shared" si="9"/>
        <v>8418.5</v>
      </c>
      <c r="FZ31" s="69">
        <f t="shared" si="10"/>
        <v>920.7</v>
      </c>
      <c r="GA31" s="69">
        <f t="shared" si="11"/>
        <v>374.45384615384614</v>
      </c>
      <c r="GB31" s="181">
        <f t="shared" si="12"/>
        <v>1441.6473076923078</v>
      </c>
      <c r="GC31" s="162"/>
      <c r="GD31" s="161">
        <f t="shared" si="30"/>
        <v>8749.01</v>
      </c>
      <c r="GE31" s="160">
        <f t="shared" si="13"/>
        <v>8418.5</v>
      </c>
      <c r="GF31" s="69">
        <f t="shared" si="31"/>
        <v>962.75</v>
      </c>
      <c r="GG31" s="24">
        <f t="shared" si="14"/>
        <v>920.7</v>
      </c>
      <c r="GH31" s="69"/>
      <c r="GI31" s="161">
        <f t="shared" si="15"/>
        <v>383.25153846153853</v>
      </c>
      <c r="GJ31" s="24">
        <f t="shared" si="16"/>
        <v>374.45384615384614</v>
      </c>
    </row>
    <row r="32" spans="1:192" s="20" customFormat="1" ht="12.75">
      <c r="A32" s="20" t="s">
        <v>14</v>
      </c>
      <c r="B32" s="22" t="s">
        <v>163</v>
      </c>
      <c r="C32" s="20">
        <v>6.3</v>
      </c>
      <c r="D32" s="191"/>
      <c r="E32" s="190"/>
      <c r="F32" s="72"/>
      <c r="G32" s="72"/>
      <c r="H32" s="72"/>
      <c r="I32" s="72"/>
      <c r="J32" s="185"/>
      <c r="K32" s="191"/>
      <c r="L32" s="190"/>
      <c r="M32" s="72"/>
      <c r="N32" s="72"/>
      <c r="O32" s="72"/>
      <c r="P32" s="72"/>
      <c r="Q32" s="185"/>
      <c r="R32" s="191"/>
      <c r="S32" s="72"/>
      <c r="T32" s="72"/>
      <c r="U32" s="72"/>
      <c r="V32" s="72"/>
      <c r="W32" s="72"/>
      <c r="X32" s="185"/>
      <c r="Y32" s="191"/>
      <c r="Z32" s="72"/>
      <c r="AA32" s="72"/>
      <c r="AB32" s="72"/>
      <c r="AC32" s="72"/>
      <c r="AD32" s="72"/>
      <c r="AE32" s="185"/>
      <c r="AF32" s="191"/>
      <c r="AG32" s="72"/>
      <c r="AH32" s="72"/>
      <c r="AI32" s="72"/>
      <c r="AJ32" s="72"/>
      <c r="AK32" s="72"/>
      <c r="AL32" s="185"/>
      <c r="AM32" s="191"/>
      <c r="AN32" s="190"/>
      <c r="AO32" s="72"/>
      <c r="AP32" s="72"/>
      <c r="AQ32" s="72"/>
      <c r="AR32" s="72"/>
      <c r="AS32" s="185"/>
      <c r="AT32" s="186"/>
      <c r="AU32" s="72"/>
      <c r="AV32" s="72"/>
      <c r="AW32" s="72"/>
      <c r="AX32" s="72"/>
      <c r="AY32" s="72"/>
      <c r="AZ32" s="241"/>
      <c r="BA32" s="186"/>
      <c r="BB32" s="72"/>
      <c r="BC32" s="72"/>
      <c r="BD32" s="72"/>
      <c r="BE32" s="72"/>
      <c r="BF32" s="72"/>
      <c r="BG32" s="241"/>
      <c r="BH32" s="240"/>
      <c r="BI32" s="239"/>
      <c r="BJ32" s="72"/>
      <c r="BK32" s="72"/>
      <c r="BL32" s="190"/>
      <c r="BM32" s="190"/>
      <c r="BN32" s="185"/>
      <c r="BO32" s="186"/>
      <c r="BP32" s="72"/>
      <c r="BQ32" s="190"/>
      <c r="BR32" s="190"/>
      <c r="BS32" s="190"/>
      <c r="BT32" s="190"/>
      <c r="BU32" s="72"/>
      <c r="BV32" s="186"/>
      <c r="BW32" s="72"/>
      <c r="BX32" s="72"/>
      <c r="BY32" s="72"/>
      <c r="BZ32" s="72"/>
      <c r="CA32" s="190"/>
      <c r="CB32" s="185"/>
      <c r="CC32" s="69"/>
      <c r="CD32" s="184">
        <f t="shared" si="0"/>
        <v>0</v>
      </c>
      <c r="CE32" s="69">
        <f t="shared" si="1"/>
        <v>0</v>
      </c>
      <c r="CF32" s="182"/>
      <c r="CG32" s="69">
        <f t="shared" si="2"/>
        <v>0</v>
      </c>
      <c r="CH32" s="181">
        <f t="shared" si="3"/>
        <v>0</v>
      </c>
      <c r="CI32" s="72"/>
      <c r="CJ32" s="191"/>
      <c r="CK32" s="190"/>
      <c r="CL32" s="205">
        <f aca="true" t="shared" si="32" ref="CL32:CM37">CO32-CA32</f>
        <v>0</v>
      </c>
      <c r="CM32" s="205">
        <f t="shared" si="32"/>
        <v>0</v>
      </c>
      <c r="CN32" s="72"/>
      <c r="CO32" s="72"/>
      <c r="CP32" s="185"/>
      <c r="CQ32" s="191"/>
      <c r="CR32" s="190"/>
      <c r="CS32" s="69">
        <f aca="true" t="shared" si="33" ref="CS32:CT37">CV32-CO32</f>
        <v>0</v>
      </c>
      <c r="CT32" s="69">
        <f t="shared" si="33"/>
        <v>0</v>
      </c>
      <c r="CU32" s="72"/>
      <c r="CV32" s="72"/>
      <c r="CW32" s="185"/>
      <c r="CX32" s="191"/>
      <c r="CY32" s="190"/>
      <c r="CZ32" s="69">
        <f aca="true" t="shared" si="34" ref="CZ32:DA37">DC32-CV32</f>
        <v>0</v>
      </c>
      <c r="DA32" s="69">
        <f t="shared" si="34"/>
        <v>0</v>
      </c>
      <c r="DB32" s="72"/>
      <c r="DC32" s="72"/>
      <c r="DD32" s="185"/>
      <c r="DE32" s="72"/>
      <c r="DF32" s="72"/>
      <c r="DG32" s="69">
        <f aca="true" t="shared" si="35" ref="DG32:DH37">DJ32-DC32</f>
        <v>0</v>
      </c>
      <c r="DH32" s="69">
        <f t="shared" si="35"/>
        <v>0</v>
      </c>
      <c r="DI32" s="72"/>
      <c r="DJ32" s="72"/>
      <c r="DK32" s="185"/>
      <c r="DL32" s="72"/>
      <c r="DM32" s="72"/>
      <c r="DN32" s="69">
        <f aca="true" t="shared" si="36" ref="DN32:DO37">DQ32-DJ32</f>
        <v>0</v>
      </c>
      <c r="DO32" s="69">
        <f t="shared" si="36"/>
        <v>0</v>
      </c>
      <c r="DP32" s="72"/>
      <c r="DQ32" s="72"/>
      <c r="DR32" s="190"/>
      <c r="DS32" s="186"/>
      <c r="DT32" s="72"/>
      <c r="DU32" s="72"/>
      <c r="DV32" s="72"/>
      <c r="DW32" s="72"/>
      <c r="DX32" s="72"/>
      <c r="DY32" s="185"/>
      <c r="DZ32" s="186"/>
      <c r="EA32" s="72"/>
      <c r="EB32" s="72"/>
      <c r="EC32" s="72"/>
      <c r="ED32" s="72"/>
      <c r="EE32" s="72"/>
      <c r="EF32" s="185"/>
      <c r="EG32" s="183">
        <v>7.561450381679389</v>
      </c>
      <c r="EH32" s="182">
        <v>7.561450381679389</v>
      </c>
      <c r="EI32" s="205">
        <f aca="true" t="shared" si="37" ref="EI32:EJ37">EL32-DQ32</f>
        <v>1981.1</v>
      </c>
      <c r="EJ32" s="205">
        <f t="shared" si="37"/>
        <v>262</v>
      </c>
      <c r="EK32" s="69">
        <v>0</v>
      </c>
      <c r="EL32" s="69">
        <v>1981.1</v>
      </c>
      <c r="EM32" s="24">
        <v>262</v>
      </c>
      <c r="EN32" s="182">
        <v>7.614153132250579</v>
      </c>
      <c r="EO32" s="182">
        <v>7.614153132250579</v>
      </c>
      <c r="EP32" s="69">
        <v>1300.6</v>
      </c>
      <c r="EQ32" s="69">
        <v>169</v>
      </c>
      <c r="ER32" s="69">
        <v>0</v>
      </c>
      <c r="ES32" s="69">
        <v>3281.7</v>
      </c>
      <c r="ET32" s="69">
        <v>431</v>
      </c>
      <c r="EU32" s="183">
        <v>7.651748251748252</v>
      </c>
      <c r="EV32" s="182">
        <v>8.19625468164794</v>
      </c>
      <c r="EW32" s="69">
        <v>1095.1000000000004</v>
      </c>
      <c r="EX32" s="69">
        <v>141</v>
      </c>
      <c r="EY32" s="69">
        <v>0</v>
      </c>
      <c r="EZ32" s="69">
        <v>4376.8</v>
      </c>
      <c r="FA32" s="24">
        <v>572</v>
      </c>
      <c r="FB32" s="183">
        <v>7.622777777777777</v>
      </c>
      <c r="FC32" s="182">
        <v>8.240840840840841</v>
      </c>
      <c r="FD32" s="69">
        <f aca="true" t="shared" si="38" ref="FD32:FE37">FG32-EZ32</f>
        <v>1111.5999999999995</v>
      </c>
      <c r="FE32" s="69">
        <f t="shared" si="38"/>
        <v>148</v>
      </c>
      <c r="FF32" s="69">
        <v>0</v>
      </c>
      <c r="FG32" s="69">
        <v>5488.4</v>
      </c>
      <c r="FH32" s="69">
        <v>720</v>
      </c>
      <c r="FI32" s="183">
        <v>7.638188073394495</v>
      </c>
      <c r="FJ32" s="182">
        <v>8.294520547945206</v>
      </c>
      <c r="FK32" s="69">
        <v>3378.8</v>
      </c>
      <c r="FL32" s="69">
        <v>441</v>
      </c>
      <c r="FM32" s="69">
        <v>0</v>
      </c>
      <c r="FN32" s="69">
        <v>6660.5</v>
      </c>
      <c r="FO32" s="24">
        <v>872</v>
      </c>
      <c r="FP32" s="72"/>
      <c r="FQ32" s="184">
        <f t="shared" si="4"/>
        <v>8867.2</v>
      </c>
      <c r="FR32" s="69">
        <f t="shared" si="5"/>
        <v>1161</v>
      </c>
      <c r="FS32" s="182">
        <f t="shared" si="26"/>
        <v>7.637553832902671</v>
      </c>
      <c r="FT32" s="69">
        <f t="shared" si="6"/>
        <v>246.4920634920636</v>
      </c>
      <c r="FU32" s="181">
        <f t="shared" si="7"/>
        <v>961.3190476190481</v>
      </c>
      <c r="FV32" s="166"/>
      <c r="FW32" s="183">
        <f t="shared" si="27"/>
        <v>7.617663523370098</v>
      </c>
      <c r="FX32" s="182">
        <f t="shared" si="28"/>
        <v>7.9814439168727915</v>
      </c>
      <c r="FY32" s="69">
        <f t="shared" si="9"/>
        <v>8867.2</v>
      </c>
      <c r="FZ32" s="69">
        <f t="shared" si="10"/>
        <v>1161</v>
      </c>
      <c r="GA32" s="69">
        <f t="shared" si="11"/>
        <v>246.4920634920636</v>
      </c>
      <c r="GB32" s="181">
        <f t="shared" si="12"/>
        <v>948.9944444444449</v>
      </c>
      <c r="GC32" s="162"/>
      <c r="GD32" s="161">
        <f t="shared" si="30"/>
        <v>6660.5</v>
      </c>
      <c r="GE32" s="160">
        <f t="shared" si="13"/>
        <v>8867.2</v>
      </c>
      <c r="GF32" s="69">
        <f t="shared" si="31"/>
        <v>872</v>
      </c>
      <c r="GG32" s="24">
        <f t="shared" si="14"/>
        <v>1161</v>
      </c>
      <c r="GH32" s="69"/>
      <c r="GI32" s="161">
        <f t="shared" si="15"/>
        <v>185.22222222222217</v>
      </c>
      <c r="GJ32" s="24">
        <f t="shared" si="16"/>
        <v>246.4920634920636</v>
      </c>
    </row>
    <row r="33" spans="1:192" s="20" customFormat="1" ht="12.75">
      <c r="A33" s="20" t="s">
        <v>14</v>
      </c>
      <c r="B33" s="22" t="s">
        <v>164</v>
      </c>
      <c r="C33" s="20">
        <v>6.3</v>
      </c>
      <c r="D33" s="191"/>
      <c r="E33" s="190"/>
      <c r="F33" s="72"/>
      <c r="G33" s="72"/>
      <c r="H33" s="72"/>
      <c r="I33" s="72"/>
      <c r="J33" s="185"/>
      <c r="K33" s="191"/>
      <c r="L33" s="190"/>
      <c r="M33" s="72"/>
      <c r="N33" s="72"/>
      <c r="O33" s="72"/>
      <c r="P33" s="72"/>
      <c r="Q33" s="185"/>
      <c r="R33" s="191"/>
      <c r="S33" s="72"/>
      <c r="T33" s="72"/>
      <c r="U33" s="72"/>
      <c r="V33" s="72"/>
      <c r="W33" s="72"/>
      <c r="X33" s="185"/>
      <c r="Y33" s="191"/>
      <c r="Z33" s="72"/>
      <c r="AA33" s="72"/>
      <c r="AB33" s="72"/>
      <c r="AC33" s="72"/>
      <c r="AD33" s="72"/>
      <c r="AE33" s="185"/>
      <c r="AF33" s="191"/>
      <c r="AG33" s="72"/>
      <c r="AH33" s="72"/>
      <c r="AI33" s="72"/>
      <c r="AJ33" s="72"/>
      <c r="AK33" s="72"/>
      <c r="AL33" s="185"/>
      <c r="AM33" s="191"/>
      <c r="AN33" s="190"/>
      <c r="AO33" s="72"/>
      <c r="AP33" s="72"/>
      <c r="AQ33" s="72"/>
      <c r="AR33" s="72"/>
      <c r="AS33" s="185"/>
      <c r="AT33" s="186"/>
      <c r="AU33" s="72"/>
      <c r="AV33" s="72"/>
      <c r="AW33" s="72"/>
      <c r="AX33" s="72"/>
      <c r="AY33" s="72"/>
      <c r="AZ33" s="241"/>
      <c r="BA33" s="186"/>
      <c r="BB33" s="72"/>
      <c r="BC33" s="72"/>
      <c r="BD33" s="72"/>
      <c r="BE33" s="72"/>
      <c r="BF33" s="72"/>
      <c r="BG33" s="241"/>
      <c r="BH33" s="240"/>
      <c r="BI33" s="239"/>
      <c r="BJ33" s="72"/>
      <c r="BK33" s="72"/>
      <c r="BL33" s="190"/>
      <c r="BM33" s="190"/>
      <c r="BN33" s="185"/>
      <c r="BO33" s="186"/>
      <c r="BP33" s="72"/>
      <c r="BQ33" s="190"/>
      <c r="BR33" s="190"/>
      <c r="BS33" s="190"/>
      <c r="BT33" s="190"/>
      <c r="BU33" s="72"/>
      <c r="BV33" s="186"/>
      <c r="BW33" s="72"/>
      <c r="BX33" s="72"/>
      <c r="BY33" s="72"/>
      <c r="BZ33" s="72"/>
      <c r="CA33" s="190"/>
      <c r="CB33" s="185"/>
      <c r="CC33" s="69"/>
      <c r="CD33" s="184">
        <f t="shared" si="0"/>
        <v>0</v>
      </c>
      <c r="CE33" s="69">
        <f t="shared" si="1"/>
        <v>0</v>
      </c>
      <c r="CF33" s="182"/>
      <c r="CG33" s="69">
        <f t="shared" si="2"/>
        <v>0</v>
      </c>
      <c r="CH33" s="181">
        <f t="shared" si="3"/>
        <v>0</v>
      </c>
      <c r="CI33" s="72"/>
      <c r="CJ33" s="191"/>
      <c r="CK33" s="190"/>
      <c r="CL33" s="205">
        <f t="shared" si="32"/>
        <v>0</v>
      </c>
      <c r="CM33" s="205">
        <f t="shared" si="32"/>
        <v>0</v>
      </c>
      <c r="CN33" s="72"/>
      <c r="CO33" s="72"/>
      <c r="CP33" s="185"/>
      <c r="CQ33" s="191"/>
      <c r="CR33" s="190"/>
      <c r="CS33" s="69">
        <f t="shared" si="33"/>
        <v>0</v>
      </c>
      <c r="CT33" s="69">
        <f t="shared" si="33"/>
        <v>0</v>
      </c>
      <c r="CU33" s="72"/>
      <c r="CV33" s="72"/>
      <c r="CW33" s="185"/>
      <c r="CX33" s="191"/>
      <c r="CY33" s="190"/>
      <c r="CZ33" s="69">
        <f t="shared" si="34"/>
        <v>0</v>
      </c>
      <c r="DA33" s="69">
        <f t="shared" si="34"/>
        <v>0</v>
      </c>
      <c r="DB33" s="72"/>
      <c r="DC33" s="72"/>
      <c r="DD33" s="185"/>
      <c r="DE33" s="72"/>
      <c r="DF33" s="72"/>
      <c r="DG33" s="69">
        <f t="shared" si="35"/>
        <v>0</v>
      </c>
      <c r="DH33" s="69">
        <f t="shared" si="35"/>
        <v>0</v>
      </c>
      <c r="DI33" s="72"/>
      <c r="DJ33" s="72"/>
      <c r="DK33" s="185"/>
      <c r="DL33" s="72"/>
      <c r="DM33" s="72"/>
      <c r="DN33" s="69">
        <f t="shared" si="36"/>
        <v>0</v>
      </c>
      <c r="DO33" s="69">
        <f t="shared" si="36"/>
        <v>0</v>
      </c>
      <c r="DP33" s="72"/>
      <c r="DQ33" s="72"/>
      <c r="DR33" s="190"/>
      <c r="DS33" s="186"/>
      <c r="DT33" s="72"/>
      <c r="DU33" s="72"/>
      <c r="DV33" s="72"/>
      <c r="DW33" s="72"/>
      <c r="DX33" s="72"/>
      <c r="DY33" s="185"/>
      <c r="DZ33" s="186"/>
      <c r="EA33" s="72"/>
      <c r="EB33" s="72"/>
      <c r="EC33" s="72"/>
      <c r="ED33" s="72"/>
      <c r="EE33" s="72"/>
      <c r="EF33" s="185"/>
      <c r="EG33" s="183">
        <v>8.160499999999999</v>
      </c>
      <c r="EH33" s="182">
        <v>8.160499999999999</v>
      </c>
      <c r="EI33" s="205">
        <f t="shared" si="37"/>
        <v>1632.1</v>
      </c>
      <c r="EJ33" s="205">
        <f t="shared" si="37"/>
        <v>200</v>
      </c>
      <c r="EK33" s="69">
        <v>0</v>
      </c>
      <c r="EL33" s="69">
        <v>1632.1</v>
      </c>
      <c r="EM33" s="24">
        <v>200</v>
      </c>
      <c r="EN33" s="182">
        <v>8.167441860465116</v>
      </c>
      <c r="EO33" s="182">
        <v>8.167441860465116</v>
      </c>
      <c r="EP33" s="69">
        <v>123.90000000000009</v>
      </c>
      <c r="EQ33" s="69">
        <v>15</v>
      </c>
      <c r="ER33" s="69">
        <v>0</v>
      </c>
      <c r="ES33" s="69">
        <v>1756</v>
      </c>
      <c r="ET33" s="69">
        <v>215</v>
      </c>
      <c r="EU33" s="183">
        <v>7.923652694610778</v>
      </c>
      <c r="EV33" s="182">
        <v>8.509646302250804</v>
      </c>
      <c r="EW33" s="69">
        <v>890.5</v>
      </c>
      <c r="EX33" s="69">
        <v>119</v>
      </c>
      <c r="EY33" s="69">
        <v>0</v>
      </c>
      <c r="EZ33" s="69">
        <v>2646.5</v>
      </c>
      <c r="FA33" s="24">
        <v>334</v>
      </c>
      <c r="FB33" s="183">
        <v>7.698901098901099</v>
      </c>
      <c r="FC33" s="182">
        <v>8.36038186157518</v>
      </c>
      <c r="FD33" s="69">
        <f t="shared" si="38"/>
        <v>856.5</v>
      </c>
      <c r="FE33" s="69">
        <f t="shared" si="38"/>
        <v>121</v>
      </c>
      <c r="FF33" s="69">
        <v>0</v>
      </c>
      <c r="FG33" s="69">
        <v>3503</v>
      </c>
      <c r="FH33" s="69">
        <v>455</v>
      </c>
      <c r="FI33" s="183">
        <v>7.512606473594548</v>
      </c>
      <c r="FJ33" s="182">
        <v>8.196840148698884</v>
      </c>
      <c r="FK33" s="69">
        <v>2653.8999999999996</v>
      </c>
      <c r="FL33" s="69">
        <v>372</v>
      </c>
      <c r="FM33" s="69">
        <v>0</v>
      </c>
      <c r="FN33" s="69">
        <v>4409.9</v>
      </c>
      <c r="FO33" s="24">
        <v>587</v>
      </c>
      <c r="FP33" s="72"/>
      <c r="FQ33" s="184">
        <f t="shared" si="4"/>
        <v>6156.9</v>
      </c>
      <c r="FR33" s="69">
        <f t="shared" si="5"/>
        <v>827</v>
      </c>
      <c r="FS33" s="182">
        <f t="shared" si="26"/>
        <v>7.444860943168077</v>
      </c>
      <c r="FT33" s="69">
        <f t="shared" si="6"/>
        <v>150.28571428571422</v>
      </c>
      <c r="FU33" s="181">
        <f t="shared" si="7"/>
        <v>586.1142857142854</v>
      </c>
      <c r="FV33" s="166"/>
      <c r="FW33" s="183">
        <f t="shared" si="27"/>
        <v>7.892620425514309</v>
      </c>
      <c r="FX33" s="182">
        <f t="shared" si="28"/>
        <v>8.278962034597997</v>
      </c>
      <c r="FY33" s="69">
        <f t="shared" si="9"/>
        <v>6156.9</v>
      </c>
      <c r="FZ33" s="69">
        <f t="shared" si="10"/>
        <v>827</v>
      </c>
      <c r="GA33" s="69">
        <f t="shared" si="11"/>
        <v>150.28571428571422</v>
      </c>
      <c r="GB33" s="181">
        <f t="shared" si="12"/>
        <v>578.5999999999998</v>
      </c>
      <c r="GC33" s="162"/>
      <c r="GD33" s="161">
        <f t="shared" si="30"/>
        <v>4409.9</v>
      </c>
      <c r="GE33" s="160">
        <f t="shared" si="13"/>
        <v>6156.9</v>
      </c>
      <c r="GF33" s="69">
        <f t="shared" si="31"/>
        <v>587</v>
      </c>
      <c r="GG33" s="24">
        <f t="shared" si="14"/>
        <v>827</v>
      </c>
      <c r="GH33" s="69"/>
      <c r="GI33" s="161">
        <f t="shared" si="15"/>
        <v>112.98412698412699</v>
      </c>
      <c r="GJ33" s="24">
        <f t="shared" si="16"/>
        <v>150.28571428571422</v>
      </c>
    </row>
    <row r="34" spans="1:192" s="20" customFormat="1" ht="12.75">
      <c r="A34" s="20" t="s">
        <v>14</v>
      </c>
      <c r="B34" s="22" t="s">
        <v>165</v>
      </c>
      <c r="C34" s="20">
        <v>6.3</v>
      </c>
      <c r="D34" s="191"/>
      <c r="E34" s="190"/>
      <c r="F34" s="72"/>
      <c r="G34" s="72"/>
      <c r="H34" s="72"/>
      <c r="I34" s="72"/>
      <c r="J34" s="185"/>
      <c r="K34" s="191"/>
      <c r="L34" s="190"/>
      <c r="M34" s="72"/>
      <c r="N34" s="72"/>
      <c r="O34" s="72"/>
      <c r="P34" s="72"/>
      <c r="Q34" s="185"/>
      <c r="R34" s="191"/>
      <c r="S34" s="72"/>
      <c r="T34" s="72"/>
      <c r="U34" s="72"/>
      <c r="V34" s="72"/>
      <c r="W34" s="72"/>
      <c r="X34" s="185"/>
      <c r="Y34" s="191"/>
      <c r="Z34" s="72"/>
      <c r="AA34" s="72"/>
      <c r="AB34" s="72"/>
      <c r="AC34" s="72"/>
      <c r="AD34" s="72"/>
      <c r="AE34" s="185"/>
      <c r="AF34" s="191"/>
      <c r="AG34" s="72"/>
      <c r="AH34" s="72"/>
      <c r="AI34" s="72"/>
      <c r="AJ34" s="72"/>
      <c r="AK34" s="72"/>
      <c r="AL34" s="185"/>
      <c r="AM34" s="191"/>
      <c r="AN34" s="190"/>
      <c r="AO34" s="72"/>
      <c r="AP34" s="72"/>
      <c r="AQ34" s="72"/>
      <c r="AR34" s="72"/>
      <c r="AS34" s="185"/>
      <c r="AT34" s="186"/>
      <c r="AU34" s="72"/>
      <c r="AV34" s="72"/>
      <c r="AW34" s="72"/>
      <c r="AX34" s="72"/>
      <c r="AY34" s="72"/>
      <c r="AZ34" s="241"/>
      <c r="BA34" s="186"/>
      <c r="BB34" s="72"/>
      <c r="BC34" s="72"/>
      <c r="BD34" s="72"/>
      <c r="BE34" s="72"/>
      <c r="BF34" s="72"/>
      <c r="BG34" s="241"/>
      <c r="BH34" s="240"/>
      <c r="BI34" s="239"/>
      <c r="BJ34" s="72"/>
      <c r="BK34" s="72"/>
      <c r="BL34" s="190"/>
      <c r="BM34" s="190"/>
      <c r="BN34" s="185"/>
      <c r="BO34" s="186"/>
      <c r="BP34" s="72"/>
      <c r="BQ34" s="190"/>
      <c r="BR34" s="190"/>
      <c r="BS34" s="190"/>
      <c r="BT34" s="190"/>
      <c r="BU34" s="72"/>
      <c r="BV34" s="186"/>
      <c r="BW34" s="72"/>
      <c r="BX34" s="72"/>
      <c r="BY34" s="72"/>
      <c r="BZ34" s="72"/>
      <c r="CA34" s="190"/>
      <c r="CB34" s="185"/>
      <c r="CC34" s="69"/>
      <c r="CD34" s="184">
        <f t="shared" si="0"/>
        <v>0</v>
      </c>
      <c r="CE34" s="69">
        <f t="shared" si="1"/>
        <v>0</v>
      </c>
      <c r="CF34" s="182"/>
      <c r="CG34" s="69">
        <f t="shared" si="2"/>
        <v>0</v>
      </c>
      <c r="CH34" s="181">
        <f t="shared" si="3"/>
        <v>0</v>
      </c>
      <c r="CI34" s="72"/>
      <c r="CJ34" s="191"/>
      <c r="CK34" s="190"/>
      <c r="CL34" s="205">
        <f t="shared" si="32"/>
        <v>0</v>
      </c>
      <c r="CM34" s="205">
        <f t="shared" si="32"/>
        <v>0</v>
      </c>
      <c r="CN34" s="72"/>
      <c r="CO34" s="72"/>
      <c r="CP34" s="185"/>
      <c r="CQ34" s="191"/>
      <c r="CR34" s="190"/>
      <c r="CS34" s="69">
        <f t="shared" si="33"/>
        <v>0</v>
      </c>
      <c r="CT34" s="69">
        <f t="shared" si="33"/>
        <v>0</v>
      </c>
      <c r="CU34" s="72"/>
      <c r="CV34" s="72"/>
      <c r="CW34" s="185"/>
      <c r="CX34" s="191"/>
      <c r="CY34" s="190"/>
      <c r="CZ34" s="69">
        <f t="shared" si="34"/>
        <v>0</v>
      </c>
      <c r="DA34" s="69">
        <f t="shared" si="34"/>
        <v>0</v>
      </c>
      <c r="DB34" s="72"/>
      <c r="DC34" s="72"/>
      <c r="DD34" s="185"/>
      <c r="DE34" s="72"/>
      <c r="DF34" s="72"/>
      <c r="DG34" s="69">
        <f t="shared" si="35"/>
        <v>0</v>
      </c>
      <c r="DH34" s="69">
        <f t="shared" si="35"/>
        <v>0</v>
      </c>
      <c r="DI34" s="72"/>
      <c r="DJ34" s="72"/>
      <c r="DK34" s="185"/>
      <c r="DL34" s="72"/>
      <c r="DM34" s="72"/>
      <c r="DN34" s="69">
        <f t="shared" si="36"/>
        <v>0</v>
      </c>
      <c r="DO34" s="69">
        <f t="shared" si="36"/>
        <v>0</v>
      </c>
      <c r="DP34" s="72"/>
      <c r="DQ34" s="72"/>
      <c r="DR34" s="190"/>
      <c r="DS34" s="186"/>
      <c r="DT34" s="72"/>
      <c r="DU34" s="72"/>
      <c r="DV34" s="72"/>
      <c r="DW34" s="72"/>
      <c r="DX34" s="72"/>
      <c r="DY34" s="185"/>
      <c r="DZ34" s="186"/>
      <c r="EA34" s="72"/>
      <c r="EB34" s="72"/>
      <c r="EC34" s="72"/>
      <c r="ED34" s="72"/>
      <c r="EE34" s="72"/>
      <c r="EF34" s="185"/>
      <c r="EG34" s="219">
        <v>8.206410256410257</v>
      </c>
      <c r="EH34" s="218">
        <v>8.206410256410257</v>
      </c>
      <c r="EI34" s="205">
        <f t="shared" si="37"/>
        <v>1920.3</v>
      </c>
      <c r="EJ34" s="205">
        <f t="shared" si="37"/>
        <v>234</v>
      </c>
      <c r="EK34" s="230">
        <v>0</v>
      </c>
      <c r="EL34" s="230">
        <v>1920.3</v>
      </c>
      <c r="EM34" s="237">
        <v>234</v>
      </c>
      <c r="EN34" s="182">
        <v>7.838992042440319</v>
      </c>
      <c r="EO34" s="182">
        <v>7.838992042440319</v>
      </c>
      <c r="EP34" s="230">
        <v>1035.0000000000002</v>
      </c>
      <c r="EQ34" s="230">
        <v>143</v>
      </c>
      <c r="ER34" s="230">
        <v>0</v>
      </c>
      <c r="ES34" s="230">
        <v>2955.3</v>
      </c>
      <c r="ET34" s="230">
        <v>377</v>
      </c>
      <c r="EU34" s="219">
        <v>7.792539964476021</v>
      </c>
      <c r="EV34" s="218">
        <v>8.99016393442623</v>
      </c>
      <c r="EW34" s="69">
        <v>1431.8999999999996</v>
      </c>
      <c r="EX34" s="69">
        <v>186</v>
      </c>
      <c r="EY34" s="69">
        <v>0</v>
      </c>
      <c r="EZ34" s="69">
        <v>4387.2</v>
      </c>
      <c r="FA34" s="24">
        <v>563</v>
      </c>
      <c r="FB34" s="183">
        <v>7.673529411764706</v>
      </c>
      <c r="FC34" s="182">
        <v>8.904436860068259</v>
      </c>
      <c r="FD34" s="69">
        <f t="shared" si="38"/>
        <v>830.8000000000002</v>
      </c>
      <c r="FE34" s="69">
        <f t="shared" si="38"/>
        <v>117</v>
      </c>
      <c r="FF34" s="69">
        <v>0</v>
      </c>
      <c r="FG34" s="69">
        <v>5218</v>
      </c>
      <c r="FH34" s="69">
        <v>680</v>
      </c>
      <c r="FI34" s="183">
        <v>7.5865</v>
      </c>
      <c r="FJ34" s="182">
        <v>8.873099415204678</v>
      </c>
      <c r="FK34" s="69">
        <v>3113.8999999999996</v>
      </c>
      <c r="FL34" s="69">
        <v>423</v>
      </c>
      <c r="FM34" s="69">
        <v>0</v>
      </c>
      <c r="FN34" s="69">
        <v>6069.2</v>
      </c>
      <c r="FO34" s="24">
        <v>800</v>
      </c>
      <c r="FP34" s="72"/>
      <c r="FQ34" s="184">
        <f t="shared" si="4"/>
        <v>8331.9</v>
      </c>
      <c r="FR34" s="69">
        <f t="shared" si="5"/>
        <v>1103</v>
      </c>
      <c r="FS34" s="182">
        <f t="shared" si="26"/>
        <v>7.5538531278331815</v>
      </c>
      <c r="FT34" s="69">
        <f t="shared" si="6"/>
        <v>219.5238095238094</v>
      </c>
      <c r="FU34" s="181">
        <f t="shared" si="7"/>
        <v>856.1428571428567</v>
      </c>
      <c r="FV34" s="166"/>
      <c r="FW34" s="183">
        <f t="shared" si="27"/>
        <v>7.819594335018261</v>
      </c>
      <c r="FX34" s="182">
        <f t="shared" si="28"/>
        <v>8.562620501709947</v>
      </c>
      <c r="FY34" s="69">
        <f t="shared" si="9"/>
        <v>8331.9</v>
      </c>
      <c r="FZ34" s="69">
        <f t="shared" si="10"/>
        <v>1103</v>
      </c>
      <c r="GA34" s="69">
        <f t="shared" si="11"/>
        <v>219.5238095238094</v>
      </c>
      <c r="GB34" s="181">
        <f t="shared" si="12"/>
        <v>845.1666666666662</v>
      </c>
      <c r="GC34" s="162"/>
      <c r="GD34" s="161">
        <f t="shared" si="30"/>
        <v>6069.2</v>
      </c>
      <c r="GE34" s="160">
        <f t="shared" si="13"/>
        <v>8331.9</v>
      </c>
      <c r="GF34" s="69">
        <f t="shared" si="31"/>
        <v>800</v>
      </c>
      <c r="GG34" s="24">
        <f t="shared" si="14"/>
        <v>1103</v>
      </c>
      <c r="GH34" s="69"/>
      <c r="GI34" s="161">
        <f t="shared" si="15"/>
        <v>163.3650793650794</v>
      </c>
      <c r="GJ34" s="24">
        <f t="shared" si="16"/>
        <v>219.5238095238094</v>
      </c>
    </row>
    <row r="35" spans="1:192" s="20" customFormat="1" ht="12.75">
      <c r="A35" s="20" t="s">
        <v>14</v>
      </c>
      <c r="B35" s="22" t="s">
        <v>166</v>
      </c>
      <c r="C35" s="20">
        <v>6.3</v>
      </c>
      <c r="D35" s="191"/>
      <c r="E35" s="190"/>
      <c r="F35" s="72"/>
      <c r="G35" s="72"/>
      <c r="H35" s="72"/>
      <c r="I35" s="72"/>
      <c r="J35" s="185"/>
      <c r="K35" s="191"/>
      <c r="L35" s="190"/>
      <c r="M35" s="72"/>
      <c r="N35" s="72"/>
      <c r="O35" s="72"/>
      <c r="P35" s="72"/>
      <c r="Q35" s="185"/>
      <c r="R35" s="191"/>
      <c r="S35" s="72"/>
      <c r="T35" s="72"/>
      <c r="U35" s="72"/>
      <c r="V35" s="72"/>
      <c r="W35" s="72"/>
      <c r="X35" s="185"/>
      <c r="Y35" s="191"/>
      <c r="Z35" s="72"/>
      <c r="AA35" s="72"/>
      <c r="AB35" s="72"/>
      <c r="AC35" s="72"/>
      <c r="AD35" s="72"/>
      <c r="AE35" s="185"/>
      <c r="AF35" s="191"/>
      <c r="AG35" s="72"/>
      <c r="AH35" s="72"/>
      <c r="AI35" s="72"/>
      <c r="AJ35" s="72"/>
      <c r="AK35" s="72"/>
      <c r="AL35" s="185"/>
      <c r="AM35" s="191"/>
      <c r="AN35" s="190"/>
      <c r="AO35" s="72"/>
      <c r="AP35" s="72"/>
      <c r="AQ35" s="72"/>
      <c r="AR35" s="72"/>
      <c r="AS35" s="185"/>
      <c r="AT35" s="186"/>
      <c r="AU35" s="72"/>
      <c r="AV35" s="72"/>
      <c r="AW35" s="72"/>
      <c r="AX35" s="72"/>
      <c r="AY35" s="72"/>
      <c r="AZ35" s="241"/>
      <c r="BA35" s="186"/>
      <c r="BB35" s="72"/>
      <c r="BC35" s="72"/>
      <c r="BD35" s="72"/>
      <c r="BE35" s="72"/>
      <c r="BF35" s="72"/>
      <c r="BG35" s="241"/>
      <c r="BH35" s="240"/>
      <c r="BI35" s="239"/>
      <c r="BJ35" s="72"/>
      <c r="BK35" s="72"/>
      <c r="BL35" s="190"/>
      <c r="BM35" s="190"/>
      <c r="BN35" s="185"/>
      <c r="BO35" s="186"/>
      <c r="BP35" s="72"/>
      <c r="BQ35" s="190"/>
      <c r="BR35" s="190"/>
      <c r="BS35" s="190"/>
      <c r="BT35" s="190"/>
      <c r="BU35" s="72"/>
      <c r="BV35" s="186"/>
      <c r="BW35" s="72"/>
      <c r="BX35" s="72"/>
      <c r="BY35" s="72"/>
      <c r="BZ35" s="72"/>
      <c r="CA35" s="190"/>
      <c r="CB35" s="185"/>
      <c r="CC35" s="69"/>
      <c r="CD35" s="184">
        <f t="shared" si="0"/>
        <v>0</v>
      </c>
      <c r="CE35" s="69">
        <f t="shared" si="1"/>
        <v>0</v>
      </c>
      <c r="CF35" s="182"/>
      <c r="CG35" s="69">
        <f t="shared" si="2"/>
        <v>0</v>
      </c>
      <c r="CH35" s="181">
        <f t="shared" si="3"/>
        <v>0</v>
      </c>
      <c r="CI35" s="72"/>
      <c r="CJ35" s="191"/>
      <c r="CK35" s="190"/>
      <c r="CL35" s="205">
        <f t="shared" si="32"/>
        <v>0</v>
      </c>
      <c r="CM35" s="205">
        <f t="shared" si="32"/>
        <v>0</v>
      </c>
      <c r="CN35" s="72"/>
      <c r="CO35" s="72"/>
      <c r="CP35" s="185"/>
      <c r="CQ35" s="191"/>
      <c r="CR35" s="190"/>
      <c r="CS35" s="69">
        <f t="shared" si="33"/>
        <v>0</v>
      </c>
      <c r="CT35" s="69">
        <f t="shared" si="33"/>
        <v>0</v>
      </c>
      <c r="CU35" s="72"/>
      <c r="CV35" s="72"/>
      <c r="CW35" s="185"/>
      <c r="CX35" s="191"/>
      <c r="CY35" s="190"/>
      <c r="CZ35" s="69">
        <f t="shared" si="34"/>
        <v>0</v>
      </c>
      <c r="DA35" s="69">
        <f t="shared" si="34"/>
        <v>0</v>
      </c>
      <c r="DB35" s="72"/>
      <c r="DC35" s="72"/>
      <c r="DD35" s="185"/>
      <c r="DE35" s="72"/>
      <c r="DF35" s="72"/>
      <c r="DG35" s="69">
        <f t="shared" si="35"/>
        <v>0</v>
      </c>
      <c r="DH35" s="69">
        <f t="shared" si="35"/>
        <v>0</v>
      </c>
      <c r="DI35" s="72"/>
      <c r="DJ35" s="72"/>
      <c r="DK35" s="185"/>
      <c r="DL35" s="72"/>
      <c r="DM35" s="72"/>
      <c r="DN35" s="69">
        <f t="shared" si="36"/>
        <v>0</v>
      </c>
      <c r="DO35" s="69">
        <f t="shared" si="36"/>
        <v>0</v>
      </c>
      <c r="DP35" s="72"/>
      <c r="DQ35" s="72"/>
      <c r="DR35" s="190"/>
      <c r="DS35" s="186"/>
      <c r="DT35" s="72"/>
      <c r="DU35" s="72"/>
      <c r="DV35" s="72"/>
      <c r="DW35" s="72"/>
      <c r="DX35" s="72"/>
      <c r="DY35" s="185"/>
      <c r="DZ35" s="186"/>
      <c r="EA35" s="72"/>
      <c r="EB35" s="72"/>
      <c r="EC35" s="72"/>
      <c r="ED35" s="72"/>
      <c r="EE35" s="72"/>
      <c r="EF35" s="185"/>
      <c r="EG35" s="219">
        <v>8.178231292517006</v>
      </c>
      <c r="EH35" s="218">
        <v>8.178231292517006</v>
      </c>
      <c r="EI35" s="205">
        <f t="shared" si="37"/>
        <v>2404.4</v>
      </c>
      <c r="EJ35" s="205">
        <f t="shared" si="37"/>
        <v>294</v>
      </c>
      <c r="EK35" s="230">
        <v>0</v>
      </c>
      <c r="EL35" s="230">
        <v>2404.4</v>
      </c>
      <c r="EM35" s="237">
        <v>294</v>
      </c>
      <c r="EN35" s="182">
        <v>7.797286012526096</v>
      </c>
      <c r="EO35" s="182">
        <v>7.797286012526096</v>
      </c>
      <c r="EP35" s="230">
        <v>1330.5</v>
      </c>
      <c r="EQ35" s="230">
        <v>185</v>
      </c>
      <c r="ER35" s="230">
        <v>0</v>
      </c>
      <c r="ES35" s="230">
        <v>3734.9</v>
      </c>
      <c r="ET35" s="230">
        <v>479</v>
      </c>
      <c r="EU35" s="219">
        <v>7.719735099337748</v>
      </c>
      <c r="EV35" s="218">
        <v>8.050276243093922</v>
      </c>
      <c r="EW35" s="69">
        <v>2093.4999999999995</v>
      </c>
      <c r="EX35" s="69">
        <v>276</v>
      </c>
      <c r="EY35" s="69">
        <v>0</v>
      </c>
      <c r="EZ35" s="69">
        <v>5828.4</v>
      </c>
      <c r="FA35" s="24">
        <v>755</v>
      </c>
      <c r="FB35" s="183">
        <v>7.639342523860021</v>
      </c>
      <c r="FC35" s="182">
        <v>7.977740863787375</v>
      </c>
      <c r="FD35" s="69">
        <f t="shared" si="38"/>
        <v>1375.5</v>
      </c>
      <c r="FE35" s="69">
        <f t="shared" si="38"/>
        <v>188</v>
      </c>
      <c r="FF35" s="69">
        <v>0</v>
      </c>
      <c r="FG35" s="69">
        <v>7203.9</v>
      </c>
      <c r="FH35" s="69">
        <v>943</v>
      </c>
      <c r="FI35" s="183">
        <v>7.588063660477454</v>
      </c>
      <c r="FJ35" s="182">
        <v>7.946388888888889</v>
      </c>
      <c r="FK35" s="69">
        <v>4847.200000000001</v>
      </c>
      <c r="FL35" s="69">
        <v>652</v>
      </c>
      <c r="FM35" s="69">
        <v>0</v>
      </c>
      <c r="FN35" s="69">
        <v>8582.1</v>
      </c>
      <c r="FO35" s="24">
        <v>1131</v>
      </c>
      <c r="FP35" s="72"/>
      <c r="FQ35" s="184">
        <f t="shared" si="4"/>
        <v>12051.1</v>
      </c>
      <c r="FR35" s="69">
        <f t="shared" si="5"/>
        <v>1595</v>
      </c>
      <c r="FS35" s="182">
        <f t="shared" si="26"/>
        <v>7.555548589341693</v>
      </c>
      <c r="FT35" s="69">
        <f t="shared" si="6"/>
        <v>317.8730158730159</v>
      </c>
      <c r="FU35" s="181">
        <f t="shared" si="7"/>
        <v>1239.7047619047619</v>
      </c>
      <c r="FV35" s="166"/>
      <c r="FW35" s="183">
        <f t="shared" si="27"/>
        <v>7.784531717743666</v>
      </c>
      <c r="FX35" s="182">
        <f t="shared" si="28"/>
        <v>7.989984660162658</v>
      </c>
      <c r="FY35" s="69">
        <f t="shared" si="9"/>
        <v>12051.1</v>
      </c>
      <c r="FZ35" s="69">
        <f t="shared" si="10"/>
        <v>1595</v>
      </c>
      <c r="GA35" s="69">
        <f t="shared" si="11"/>
        <v>317.8730158730159</v>
      </c>
      <c r="GB35" s="181">
        <f t="shared" si="12"/>
        <v>1223.8111111111114</v>
      </c>
      <c r="GC35" s="162"/>
      <c r="GD35" s="161">
        <f t="shared" si="30"/>
        <v>8582.1</v>
      </c>
      <c r="GE35" s="160">
        <f t="shared" si="13"/>
        <v>12051.1</v>
      </c>
      <c r="GF35" s="69">
        <f t="shared" si="31"/>
        <v>1131</v>
      </c>
      <c r="GG35" s="24">
        <f t="shared" si="14"/>
        <v>1595</v>
      </c>
      <c r="GH35" s="69"/>
      <c r="GI35" s="161">
        <f t="shared" si="15"/>
        <v>231.2380952380954</v>
      </c>
      <c r="GJ35" s="24">
        <f t="shared" si="16"/>
        <v>317.8730158730159</v>
      </c>
    </row>
    <row r="36" spans="1:192" s="20" customFormat="1" ht="12.75">
      <c r="A36" s="20" t="s">
        <v>14</v>
      </c>
      <c r="B36" s="22" t="s">
        <v>167</v>
      </c>
      <c r="C36" s="20">
        <v>6.3</v>
      </c>
      <c r="D36" s="191"/>
      <c r="E36" s="190"/>
      <c r="F36" s="72"/>
      <c r="G36" s="72"/>
      <c r="H36" s="72"/>
      <c r="I36" s="72"/>
      <c r="J36" s="185"/>
      <c r="K36" s="191"/>
      <c r="L36" s="190"/>
      <c r="M36" s="72"/>
      <c r="N36" s="72"/>
      <c r="O36" s="72"/>
      <c r="P36" s="72"/>
      <c r="Q36" s="185"/>
      <c r="R36" s="191"/>
      <c r="S36" s="72"/>
      <c r="T36" s="72"/>
      <c r="U36" s="72"/>
      <c r="V36" s="72"/>
      <c r="W36" s="72"/>
      <c r="X36" s="185"/>
      <c r="Y36" s="191"/>
      <c r="Z36" s="72"/>
      <c r="AA36" s="72"/>
      <c r="AB36" s="72"/>
      <c r="AC36" s="72"/>
      <c r="AD36" s="72"/>
      <c r="AE36" s="185"/>
      <c r="AF36" s="191"/>
      <c r="AG36" s="72"/>
      <c r="AH36" s="72"/>
      <c r="AI36" s="72"/>
      <c r="AJ36" s="72"/>
      <c r="AK36" s="72"/>
      <c r="AL36" s="185"/>
      <c r="AM36" s="191"/>
      <c r="AN36" s="190"/>
      <c r="AO36" s="72"/>
      <c r="AP36" s="72"/>
      <c r="AQ36" s="72"/>
      <c r="AR36" s="72"/>
      <c r="AS36" s="185"/>
      <c r="AT36" s="186"/>
      <c r="AU36" s="72"/>
      <c r="AV36" s="72"/>
      <c r="AW36" s="72"/>
      <c r="AX36" s="72"/>
      <c r="AY36" s="72"/>
      <c r="AZ36" s="241"/>
      <c r="BA36" s="186"/>
      <c r="BB36" s="72"/>
      <c r="BC36" s="72"/>
      <c r="BD36" s="72"/>
      <c r="BE36" s="72"/>
      <c r="BF36" s="72"/>
      <c r="BG36" s="241"/>
      <c r="BH36" s="240"/>
      <c r="BI36" s="239"/>
      <c r="BJ36" s="72"/>
      <c r="BK36" s="72"/>
      <c r="BL36" s="190"/>
      <c r="BM36" s="190"/>
      <c r="BN36" s="185"/>
      <c r="BO36" s="186"/>
      <c r="BP36" s="72"/>
      <c r="BQ36" s="190"/>
      <c r="BR36" s="190"/>
      <c r="BS36" s="190"/>
      <c r="BT36" s="190"/>
      <c r="BU36" s="72"/>
      <c r="BV36" s="186"/>
      <c r="BW36" s="72"/>
      <c r="BX36" s="72"/>
      <c r="BY36" s="72"/>
      <c r="BZ36" s="72"/>
      <c r="CA36" s="190"/>
      <c r="CB36" s="185"/>
      <c r="CC36" s="69"/>
      <c r="CD36" s="184">
        <f t="shared" si="0"/>
        <v>0</v>
      </c>
      <c r="CE36" s="69">
        <f t="shared" si="1"/>
        <v>0</v>
      </c>
      <c r="CF36" s="182"/>
      <c r="CG36" s="69">
        <f t="shared" si="2"/>
        <v>0</v>
      </c>
      <c r="CH36" s="181">
        <f t="shared" si="3"/>
        <v>0</v>
      </c>
      <c r="CI36" s="72"/>
      <c r="CJ36" s="191"/>
      <c r="CK36" s="190"/>
      <c r="CL36" s="205">
        <f t="shared" si="32"/>
        <v>0</v>
      </c>
      <c r="CM36" s="205">
        <f t="shared" si="32"/>
        <v>0</v>
      </c>
      <c r="CN36" s="72"/>
      <c r="CO36" s="72"/>
      <c r="CP36" s="185"/>
      <c r="CQ36" s="191"/>
      <c r="CR36" s="190"/>
      <c r="CS36" s="69">
        <f t="shared" si="33"/>
        <v>0</v>
      </c>
      <c r="CT36" s="69">
        <f t="shared" si="33"/>
        <v>0</v>
      </c>
      <c r="CU36" s="72"/>
      <c r="CV36" s="72"/>
      <c r="CW36" s="185"/>
      <c r="CX36" s="191"/>
      <c r="CY36" s="190"/>
      <c r="CZ36" s="69">
        <f t="shared" si="34"/>
        <v>0</v>
      </c>
      <c r="DA36" s="69">
        <f t="shared" si="34"/>
        <v>0</v>
      </c>
      <c r="DB36" s="72"/>
      <c r="DC36" s="72"/>
      <c r="DD36" s="185"/>
      <c r="DE36" s="72"/>
      <c r="DF36" s="72"/>
      <c r="DG36" s="69">
        <f t="shared" si="35"/>
        <v>0</v>
      </c>
      <c r="DH36" s="69">
        <f t="shared" si="35"/>
        <v>0</v>
      </c>
      <c r="DI36" s="72"/>
      <c r="DJ36" s="72"/>
      <c r="DK36" s="185"/>
      <c r="DL36" s="72"/>
      <c r="DM36" s="72"/>
      <c r="DN36" s="69">
        <f t="shared" si="36"/>
        <v>0</v>
      </c>
      <c r="DO36" s="69">
        <f t="shared" si="36"/>
        <v>0</v>
      </c>
      <c r="DP36" s="72"/>
      <c r="DQ36" s="72"/>
      <c r="DR36" s="190"/>
      <c r="DS36" s="186"/>
      <c r="DT36" s="72"/>
      <c r="DU36" s="72"/>
      <c r="DV36" s="72"/>
      <c r="DW36" s="72"/>
      <c r="DX36" s="72"/>
      <c r="DY36" s="185"/>
      <c r="DZ36" s="186"/>
      <c r="EA36" s="72"/>
      <c r="EB36" s="72"/>
      <c r="EC36" s="72"/>
      <c r="ED36" s="72"/>
      <c r="EE36" s="72"/>
      <c r="EF36" s="185"/>
      <c r="EG36" s="219">
        <v>7.827027027027027</v>
      </c>
      <c r="EH36" s="218">
        <v>7.827027027027027</v>
      </c>
      <c r="EI36" s="205">
        <f t="shared" si="37"/>
        <v>1737.6</v>
      </c>
      <c r="EJ36" s="205">
        <f t="shared" si="37"/>
        <v>222</v>
      </c>
      <c r="EK36" s="230">
        <v>0</v>
      </c>
      <c r="EL36" s="230">
        <v>1737.6</v>
      </c>
      <c r="EM36" s="237">
        <v>222</v>
      </c>
      <c r="EN36" s="182">
        <v>7.899709302325581</v>
      </c>
      <c r="EO36" s="182">
        <v>7.899709302325581</v>
      </c>
      <c r="EP36" s="230">
        <v>979.9000000000001</v>
      </c>
      <c r="EQ36" s="230">
        <v>122</v>
      </c>
      <c r="ER36" s="230">
        <v>0</v>
      </c>
      <c r="ES36" s="230">
        <v>2717.5</v>
      </c>
      <c r="ET36" s="230">
        <v>344</v>
      </c>
      <c r="EU36" s="219">
        <v>8.004455445544554</v>
      </c>
      <c r="EV36" s="218">
        <v>8.646524064171123</v>
      </c>
      <c r="EW36" s="69">
        <v>2133.2</v>
      </c>
      <c r="EX36" s="69">
        <v>262</v>
      </c>
      <c r="EY36" s="69">
        <v>0</v>
      </c>
      <c r="EZ36" s="69">
        <v>4850.7</v>
      </c>
      <c r="FA36" s="24">
        <v>606</v>
      </c>
      <c r="FB36" s="183">
        <v>7.992628650904033</v>
      </c>
      <c r="FC36" s="182">
        <v>8.654668674698796</v>
      </c>
      <c r="FD36" s="69">
        <f t="shared" si="38"/>
        <v>896</v>
      </c>
      <c r="FE36" s="69">
        <f t="shared" si="38"/>
        <v>113</v>
      </c>
      <c r="FF36" s="69">
        <v>0</v>
      </c>
      <c r="FG36" s="69">
        <v>5746.7</v>
      </c>
      <c r="FH36" s="69">
        <v>719</v>
      </c>
      <c r="FI36" s="183">
        <v>7.887412587412587</v>
      </c>
      <c r="FJ36" s="182">
        <v>8.555499367888748</v>
      </c>
      <c r="FK36" s="69">
        <v>4049.8999999999996</v>
      </c>
      <c r="FL36" s="69">
        <v>514</v>
      </c>
      <c r="FM36" s="69">
        <v>0</v>
      </c>
      <c r="FN36" s="69">
        <v>6767.4</v>
      </c>
      <c r="FO36" s="24">
        <v>858</v>
      </c>
      <c r="FP36" s="72"/>
      <c r="FQ36" s="184">
        <f t="shared" si="4"/>
        <v>9796.599999999999</v>
      </c>
      <c r="FR36" s="69">
        <f t="shared" si="5"/>
        <v>1233</v>
      </c>
      <c r="FS36" s="182">
        <f t="shared" si="26"/>
        <v>7.945336577453364</v>
      </c>
      <c r="FT36" s="69">
        <f t="shared" si="6"/>
        <v>322.0158730158728</v>
      </c>
      <c r="FU36" s="181">
        <f t="shared" si="7"/>
        <v>1255.8619047619038</v>
      </c>
      <c r="FV36" s="166"/>
      <c r="FW36" s="183">
        <f t="shared" si="27"/>
        <v>7.9222466026427565</v>
      </c>
      <c r="FX36" s="182">
        <f t="shared" si="28"/>
        <v>8.316685687222256</v>
      </c>
      <c r="FY36" s="69">
        <f t="shared" si="9"/>
        <v>9796.6</v>
      </c>
      <c r="FZ36" s="69">
        <f t="shared" si="10"/>
        <v>1233</v>
      </c>
      <c r="GA36" s="69">
        <f t="shared" si="11"/>
        <v>322.015873015873</v>
      </c>
      <c r="GB36" s="181">
        <f t="shared" si="12"/>
        <v>1239.7611111111112</v>
      </c>
      <c r="GC36" s="162"/>
      <c r="GD36" s="161">
        <f t="shared" si="30"/>
        <v>6767.4</v>
      </c>
      <c r="GE36" s="160">
        <f t="shared" si="13"/>
        <v>9796.6</v>
      </c>
      <c r="GF36" s="69">
        <f t="shared" si="31"/>
        <v>858</v>
      </c>
      <c r="GG36" s="24">
        <f t="shared" si="14"/>
        <v>1233</v>
      </c>
      <c r="GH36" s="69"/>
      <c r="GI36" s="161">
        <f t="shared" si="15"/>
        <v>216.19047619047615</v>
      </c>
      <c r="GJ36" s="24">
        <f t="shared" si="16"/>
        <v>322.015873015873</v>
      </c>
    </row>
    <row r="37" spans="1:192" s="20" customFormat="1" ht="12.75">
      <c r="A37" s="20" t="s">
        <v>14</v>
      </c>
      <c r="B37" s="21" t="s">
        <v>32</v>
      </c>
      <c r="C37" s="20">
        <v>7.5</v>
      </c>
      <c r="D37" s="183"/>
      <c r="E37" s="182"/>
      <c r="F37" s="69"/>
      <c r="G37" s="69"/>
      <c r="H37" s="69"/>
      <c r="I37" s="69"/>
      <c r="J37" s="24"/>
      <c r="K37" s="183"/>
      <c r="L37" s="182"/>
      <c r="M37" s="69"/>
      <c r="N37" s="69"/>
      <c r="O37" s="69"/>
      <c r="P37" s="69"/>
      <c r="Q37" s="24"/>
      <c r="R37" s="30"/>
      <c r="S37" s="22"/>
      <c r="T37" s="69"/>
      <c r="U37" s="69"/>
      <c r="V37" s="69"/>
      <c r="W37" s="69"/>
      <c r="X37" s="24"/>
      <c r="Y37" s="183"/>
      <c r="Z37" s="182"/>
      <c r="AA37" s="69"/>
      <c r="AB37" s="69"/>
      <c r="AC37" s="69"/>
      <c r="AD37" s="69"/>
      <c r="AE37" s="24"/>
      <c r="AF37" s="30"/>
      <c r="AG37" s="22"/>
      <c r="AH37" s="22"/>
      <c r="AI37" s="22"/>
      <c r="AJ37" s="22"/>
      <c r="AK37" s="22"/>
      <c r="AL37" s="23"/>
      <c r="AM37" s="183"/>
      <c r="AN37" s="182"/>
      <c r="AO37" s="69"/>
      <c r="AP37" s="69"/>
      <c r="AQ37" s="69"/>
      <c r="AR37" s="69"/>
      <c r="AS37" s="24"/>
      <c r="AT37" s="188"/>
      <c r="AU37" s="187"/>
      <c r="AV37" s="69"/>
      <c r="AW37" s="69"/>
      <c r="AX37" s="69"/>
      <c r="AY37" s="69"/>
      <c r="AZ37" s="24"/>
      <c r="BA37" s="188"/>
      <c r="BB37" s="187"/>
      <c r="BC37" s="69"/>
      <c r="BD37" s="69"/>
      <c r="BE37" s="69"/>
      <c r="BF37" s="69"/>
      <c r="BG37" s="24"/>
      <c r="BH37" s="188"/>
      <c r="BI37" s="187"/>
      <c r="BJ37" s="69"/>
      <c r="BK37" s="69"/>
      <c r="BL37" s="69"/>
      <c r="BM37" s="69"/>
      <c r="BN37" s="24"/>
      <c r="BO37" s="188"/>
      <c r="BP37" s="187">
        <v>8.12</v>
      </c>
      <c r="BQ37" s="69">
        <v>4267</v>
      </c>
      <c r="BR37" s="69">
        <v>525</v>
      </c>
      <c r="BS37" s="69"/>
      <c r="BT37" s="69">
        <v>4267</v>
      </c>
      <c r="BU37" s="69">
        <v>525</v>
      </c>
      <c r="BV37" s="188">
        <v>7.55</v>
      </c>
      <c r="BW37" s="187">
        <v>9.13</v>
      </c>
      <c r="BX37" s="69">
        <f>CA37-BT37</f>
        <v>1640.4399999999996</v>
      </c>
      <c r="BY37" s="69">
        <f>CB37-BU37</f>
        <v>218.25</v>
      </c>
      <c r="BZ37" s="189"/>
      <c r="CA37" s="69">
        <v>5907.44</v>
      </c>
      <c r="CB37" s="24">
        <v>743.25</v>
      </c>
      <c r="CC37" s="69"/>
      <c r="CD37" s="184">
        <f t="shared" si="0"/>
        <v>5907.44</v>
      </c>
      <c r="CE37" s="69">
        <f t="shared" si="1"/>
        <v>743.25</v>
      </c>
      <c r="CF37" s="182">
        <f>CD37/CE37</f>
        <v>7.94811974436596</v>
      </c>
      <c r="CG37" s="69">
        <f t="shared" si="2"/>
        <v>44.40866666666659</v>
      </c>
      <c r="CH37" s="181">
        <f t="shared" si="3"/>
        <v>168.75293333333303</v>
      </c>
      <c r="CI37" s="72"/>
      <c r="CJ37" s="188">
        <v>7.33</v>
      </c>
      <c r="CK37" s="187">
        <v>9.43</v>
      </c>
      <c r="CL37" s="205">
        <f t="shared" si="32"/>
        <v>1702.0500000000002</v>
      </c>
      <c r="CM37" s="205">
        <f t="shared" si="32"/>
        <v>232.25</v>
      </c>
      <c r="CN37" s="189"/>
      <c r="CO37" s="69">
        <v>7609.49</v>
      </c>
      <c r="CP37" s="24">
        <v>975.5</v>
      </c>
      <c r="CQ37" s="188">
        <v>7.46</v>
      </c>
      <c r="CR37" s="187">
        <v>7.89</v>
      </c>
      <c r="CS37" s="69">
        <f t="shared" si="33"/>
        <v>596.7900000000009</v>
      </c>
      <c r="CT37" s="69">
        <f t="shared" si="33"/>
        <v>80</v>
      </c>
      <c r="CU37" s="189"/>
      <c r="CV37" s="69">
        <v>8206.28</v>
      </c>
      <c r="CW37" s="24">
        <v>1055.5</v>
      </c>
      <c r="CX37" s="188">
        <v>7.767402880838062</v>
      </c>
      <c r="CY37" s="187">
        <v>8.208081180811808</v>
      </c>
      <c r="CZ37" s="69">
        <f t="shared" si="34"/>
        <v>691.2799999999988</v>
      </c>
      <c r="DA37" s="69">
        <f t="shared" si="34"/>
        <v>90</v>
      </c>
      <c r="DB37" s="69">
        <v>0</v>
      </c>
      <c r="DC37" s="69">
        <v>8897.56</v>
      </c>
      <c r="DD37" s="24">
        <v>1145.5</v>
      </c>
      <c r="DE37" s="183">
        <v>7.7802902979373565</v>
      </c>
      <c r="DF37" s="182">
        <v>7.7802902979373565</v>
      </c>
      <c r="DG37" s="69">
        <f t="shared" si="35"/>
        <v>1286.8400000000001</v>
      </c>
      <c r="DH37" s="69">
        <f t="shared" si="35"/>
        <v>163.5</v>
      </c>
      <c r="DI37" s="69">
        <v>0</v>
      </c>
      <c r="DJ37" s="69">
        <v>10184.4</v>
      </c>
      <c r="DK37" s="24">
        <v>1309</v>
      </c>
      <c r="DL37" s="183">
        <v>7.789171974522294</v>
      </c>
      <c r="DM37" s="182">
        <v>8.23809880239521</v>
      </c>
      <c r="DN37" s="69">
        <f t="shared" si="36"/>
        <v>821.7000000000007</v>
      </c>
      <c r="DO37" s="69">
        <f t="shared" si="36"/>
        <v>104</v>
      </c>
      <c r="DP37" s="69">
        <v>0</v>
      </c>
      <c r="DQ37" s="69">
        <v>11006.1</v>
      </c>
      <c r="DR37" s="24">
        <v>1413</v>
      </c>
      <c r="DS37" s="186"/>
      <c r="DT37" s="72"/>
      <c r="DU37" s="72"/>
      <c r="DV37" s="72"/>
      <c r="DW37" s="72"/>
      <c r="DX37" s="72"/>
      <c r="DY37" s="185"/>
      <c r="DZ37" s="186"/>
      <c r="EA37" s="72"/>
      <c r="EB37" s="72"/>
      <c r="EC37" s="72"/>
      <c r="ED37" s="72"/>
      <c r="EE37" s="72"/>
      <c r="EF37" s="185"/>
      <c r="EG37" s="219">
        <v>7.810815822002472</v>
      </c>
      <c r="EH37" s="218">
        <v>8.26546762589928</v>
      </c>
      <c r="EI37" s="205">
        <f t="shared" si="37"/>
        <v>1631.7999999999993</v>
      </c>
      <c r="EJ37" s="205">
        <f t="shared" si="37"/>
        <v>205</v>
      </c>
      <c r="EK37" s="230">
        <v>0</v>
      </c>
      <c r="EL37" s="230">
        <v>12637.9</v>
      </c>
      <c r="EM37" s="237">
        <v>1618</v>
      </c>
      <c r="EN37" s="182">
        <v>7.846788482834994</v>
      </c>
      <c r="EO37" s="182">
        <v>8.301874633860574</v>
      </c>
      <c r="EP37" s="230">
        <v>1533.3999999999996</v>
      </c>
      <c r="EQ37" s="230">
        <v>188</v>
      </c>
      <c r="ER37" s="230"/>
      <c r="ES37" s="230">
        <v>14171.3</v>
      </c>
      <c r="ET37" s="230">
        <v>1806</v>
      </c>
      <c r="EU37" s="219">
        <v>7.82547508988187</v>
      </c>
      <c r="EV37" s="218">
        <v>8.28504622077216</v>
      </c>
      <c r="EW37" s="69">
        <v>1064.9000000000015</v>
      </c>
      <c r="EX37" s="69">
        <v>141</v>
      </c>
      <c r="EY37" s="69"/>
      <c r="EZ37" s="69">
        <v>15236.2</v>
      </c>
      <c r="FA37" s="24">
        <v>1947</v>
      </c>
      <c r="FB37" s="183">
        <v>7.806451612903226</v>
      </c>
      <c r="FC37" s="182">
        <v>8.262246412666997</v>
      </c>
      <c r="FD37" s="69">
        <f t="shared" si="38"/>
        <v>1461.7999999999993</v>
      </c>
      <c r="FE37" s="69">
        <f t="shared" si="38"/>
        <v>192</v>
      </c>
      <c r="FF37" s="69">
        <v>0</v>
      </c>
      <c r="FG37" s="69">
        <v>16698</v>
      </c>
      <c r="FH37" s="69">
        <v>2139</v>
      </c>
      <c r="FI37" s="183">
        <v>7.786291038154392</v>
      </c>
      <c r="FJ37" s="182">
        <v>8.243447627994364</v>
      </c>
      <c r="FK37" s="69">
        <v>3379</v>
      </c>
      <c r="FL37" s="69">
        <v>448</v>
      </c>
      <c r="FM37" s="69">
        <v>0</v>
      </c>
      <c r="FN37" s="69">
        <v>17550.3</v>
      </c>
      <c r="FO37" s="24">
        <v>2254</v>
      </c>
      <c r="FP37" s="72"/>
      <c r="FQ37" s="184">
        <f t="shared" si="4"/>
        <v>14169.560000000001</v>
      </c>
      <c r="FR37" s="69">
        <f t="shared" si="5"/>
        <v>1843.75</v>
      </c>
      <c r="FS37" s="182">
        <f t="shared" si="26"/>
        <v>7.685185084745763</v>
      </c>
      <c r="FT37" s="69">
        <f t="shared" si="6"/>
        <v>45.52466666666692</v>
      </c>
      <c r="FU37" s="181">
        <f t="shared" si="7"/>
        <v>177.54620000000097</v>
      </c>
      <c r="FV37" s="166"/>
      <c r="FW37" s="183">
        <f t="shared" si="27"/>
        <v>7.704789745370423</v>
      </c>
      <c r="FX37" s="182">
        <f t="shared" si="28"/>
        <v>8.346212733528146</v>
      </c>
      <c r="FY37" s="69">
        <f t="shared" si="9"/>
        <v>20077</v>
      </c>
      <c r="FZ37" s="69">
        <f t="shared" si="10"/>
        <v>2587</v>
      </c>
      <c r="GA37" s="69">
        <f t="shared" si="11"/>
        <v>89.9333333333334</v>
      </c>
      <c r="GB37" s="181">
        <f t="shared" si="12"/>
        <v>346.24333333333357</v>
      </c>
      <c r="GC37" s="162"/>
      <c r="GD37" s="161">
        <f t="shared" si="30"/>
        <v>17550.3</v>
      </c>
      <c r="GE37" s="160">
        <f t="shared" si="13"/>
        <v>20077</v>
      </c>
      <c r="GF37" s="69">
        <f t="shared" si="31"/>
        <v>2254</v>
      </c>
      <c r="GG37" s="24">
        <f t="shared" si="14"/>
        <v>2587</v>
      </c>
      <c r="GH37" s="217"/>
      <c r="GI37" s="161">
        <f t="shared" si="15"/>
        <v>86.03999999999996</v>
      </c>
      <c r="GJ37" s="24">
        <f t="shared" si="16"/>
        <v>89.9333333333334</v>
      </c>
    </row>
    <row r="38" spans="1:192" s="20" customFormat="1" ht="12.75">
      <c r="A38" s="20" t="s">
        <v>12</v>
      </c>
      <c r="B38" s="21" t="s">
        <v>33</v>
      </c>
      <c r="C38" s="20">
        <v>8.7</v>
      </c>
      <c r="D38" s="183"/>
      <c r="E38" s="182"/>
      <c r="F38" s="69"/>
      <c r="G38" s="69"/>
      <c r="H38" s="69"/>
      <c r="I38" s="69"/>
      <c r="J38" s="24">
        <v>490</v>
      </c>
      <c r="K38" s="183"/>
      <c r="L38" s="182"/>
      <c r="M38" s="69"/>
      <c r="N38" s="69"/>
      <c r="O38" s="69"/>
      <c r="P38" s="69"/>
      <c r="Q38" s="24"/>
      <c r="R38" s="30"/>
      <c r="S38" s="22"/>
      <c r="T38" s="69"/>
      <c r="U38" s="69"/>
      <c r="V38" s="69"/>
      <c r="W38" s="69"/>
      <c r="X38" s="24"/>
      <c r="Y38" s="183"/>
      <c r="Z38" s="182"/>
      <c r="AA38" s="69"/>
      <c r="AB38" s="69"/>
      <c r="AC38" s="69"/>
      <c r="AD38" s="69"/>
      <c r="AE38" s="24"/>
      <c r="AF38" s="30"/>
      <c r="AG38" s="22"/>
      <c r="AH38" s="22"/>
      <c r="AI38" s="22"/>
      <c r="AJ38" s="22"/>
      <c r="AK38" s="22"/>
      <c r="AL38" s="23"/>
      <c r="AM38" s="183"/>
      <c r="AN38" s="182"/>
      <c r="AO38" s="69"/>
      <c r="AP38" s="69"/>
      <c r="AQ38" s="69"/>
      <c r="AR38" s="69"/>
      <c r="AS38" s="24"/>
      <c r="AT38" s="188">
        <v>8.26</v>
      </c>
      <c r="AU38" s="187">
        <v>8.89</v>
      </c>
      <c r="AV38" s="69">
        <v>1836.61</v>
      </c>
      <c r="AW38" s="69">
        <v>222.34</v>
      </c>
      <c r="AX38" s="69">
        <v>1711</v>
      </c>
      <c r="AY38" s="69">
        <v>1836.52</v>
      </c>
      <c r="AZ38" s="24">
        <v>222.71</v>
      </c>
      <c r="BA38" s="188"/>
      <c r="BB38" s="187">
        <v>7.62</v>
      </c>
      <c r="BC38" s="238">
        <v>8.3</v>
      </c>
      <c r="BD38" s="69">
        <v>109</v>
      </c>
      <c r="BE38" s="69">
        <v>3015</v>
      </c>
      <c r="BF38" s="69">
        <v>2671</v>
      </c>
      <c r="BG38" s="24">
        <v>332</v>
      </c>
      <c r="BH38" s="188">
        <v>7.28</v>
      </c>
      <c r="BI38" s="187">
        <v>8.35</v>
      </c>
      <c r="BJ38" s="69">
        <v>258</v>
      </c>
      <c r="BK38" s="69">
        <v>35.48</v>
      </c>
      <c r="BL38" s="69">
        <v>3088</v>
      </c>
      <c r="BM38" s="69">
        <v>2829</v>
      </c>
      <c r="BN38" s="24">
        <v>368.48</v>
      </c>
      <c r="BO38" s="188">
        <v>7.62</v>
      </c>
      <c r="BP38" s="187">
        <v>8.6</v>
      </c>
      <c r="BQ38" s="69">
        <v>927</v>
      </c>
      <c r="BR38" s="69">
        <v>121</v>
      </c>
      <c r="BS38" s="69">
        <v>2642</v>
      </c>
      <c r="BT38" s="69">
        <v>3857</v>
      </c>
      <c r="BU38" s="69">
        <v>490</v>
      </c>
      <c r="BV38" s="188">
        <v>7.45</v>
      </c>
      <c r="BW38" s="187">
        <v>8.59</v>
      </c>
      <c r="BX38" s="69">
        <v>667</v>
      </c>
      <c r="BY38" s="69">
        <v>89</v>
      </c>
      <c r="BZ38" s="189">
        <v>2879</v>
      </c>
      <c r="CA38" s="69">
        <v>4524</v>
      </c>
      <c r="CB38" s="24">
        <v>580</v>
      </c>
      <c r="CC38" s="69"/>
      <c r="CD38" s="184">
        <f t="shared" si="0"/>
        <v>3696.91</v>
      </c>
      <c r="CE38" s="69">
        <f t="shared" si="1"/>
        <v>576.82</v>
      </c>
      <c r="CF38" s="182">
        <f>CD38/CE38</f>
        <v>6.409122429874136</v>
      </c>
      <c r="CG38" s="69">
        <f t="shared" si="2"/>
        <v>-151.88781609195405</v>
      </c>
      <c r="CH38" s="181">
        <f t="shared" si="3"/>
        <v>-577.1737011494254</v>
      </c>
      <c r="CI38" s="72"/>
      <c r="CJ38" s="188">
        <v>7.31</v>
      </c>
      <c r="CK38" s="187">
        <v>8.52</v>
      </c>
      <c r="CL38" s="69">
        <v>770</v>
      </c>
      <c r="CM38" s="69">
        <v>105</v>
      </c>
      <c r="CN38" s="189">
        <v>2918</v>
      </c>
      <c r="CO38" s="69">
        <v>5295</v>
      </c>
      <c r="CP38" s="24">
        <v>686</v>
      </c>
      <c r="CQ38" s="188">
        <v>7.3</v>
      </c>
      <c r="CR38" s="187">
        <v>8.52</v>
      </c>
      <c r="CS38" s="69">
        <v>961.77</v>
      </c>
      <c r="CT38" s="69">
        <v>131.83</v>
      </c>
      <c r="CU38" s="189">
        <v>2979</v>
      </c>
      <c r="CV38" s="69">
        <v>6257.42</v>
      </c>
      <c r="CW38" s="24">
        <v>819.52</v>
      </c>
      <c r="CX38" s="188">
        <v>7.74</v>
      </c>
      <c r="CY38" s="187">
        <v>8.72</v>
      </c>
      <c r="CZ38" s="69">
        <v>842.04</v>
      </c>
      <c r="DA38" s="69">
        <v>108.75</v>
      </c>
      <c r="DB38" s="69">
        <v>3085</v>
      </c>
      <c r="DC38" s="69">
        <v>7099.46</v>
      </c>
      <c r="DD38" s="24">
        <v>928.68</v>
      </c>
      <c r="DE38" s="183">
        <v>7.75</v>
      </c>
      <c r="DF38" s="182">
        <v>8.6</v>
      </c>
      <c r="DG38" s="69">
        <v>774.22</v>
      </c>
      <c r="DH38" s="69">
        <v>99.82</v>
      </c>
      <c r="DI38" s="69">
        <v>2948</v>
      </c>
      <c r="DJ38" s="69">
        <v>7873.68</v>
      </c>
      <c r="DK38" s="24">
        <v>1028.83</v>
      </c>
      <c r="DL38" s="183">
        <v>7.63</v>
      </c>
      <c r="DM38" s="182">
        <v>8.29</v>
      </c>
      <c r="DN38" s="69">
        <v>640.63</v>
      </c>
      <c r="DO38" s="69">
        <v>84</v>
      </c>
      <c r="DP38" s="69">
        <v>3117</v>
      </c>
      <c r="DQ38" s="232">
        <v>8514.29</v>
      </c>
      <c r="DR38" s="24">
        <v>1113.15</v>
      </c>
      <c r="DS38" s="186"/>
      <c r="DT38" s="72"/>
      <c r="DU38" s="72"/>
      <c r="DV38" s="72"/>
      <c r="DW38" s="72"/>
      <c r="DX38" s="72"/>
      <c r="DY38" s="185"/>
      <c r="DZ38" s="186"/>
      <c r="EA38" s="72"/>
      <c r="EB38" s="72"/>
      <c r="EC38" s="72"/>
      <c r="ED38" s="72"/>
      <c r="EE38" s="72"/>
      <c r="EF38" s="185"/>
      <c r="EG38" s="219">
        <v>7.89</v>
      </c>
      <c r="EH38" s="218">
        <v>8.58</v>
      </c>
      <c r="EI38" s="230">
        <v>858.34</v>
      </c>
      <c r="EJ38" s="230">
        <v>108.8</v>
      </c>
      <c r="EK38" s="230">
        <v>2876</v>
      </c>
      <c r="EL38" s="230">
        <v>9372.6</v>
      </c>
      <c r="EM38" s="237">
        <v>1222.47</v>
      </c>
      <c r="EN38" s="182">
        <v>7.79</v>
      </c>
      <c r="EO38" s="182">
        <v>8.52</v>
      </c>
      <c r="EP38" s="230">
        <v>769.89</v>
      </c>
      <c r="EQ38" s="230">
        <v>98.82</v>
      </c>
      <c r="ER38" s="230">
        <v>0</v>
      </c>
      <c r="ES38" s="230">
        <v>10142.53</v>
      </c>
      <c r="ET38" s="230">
        <v>1321.74</v>
      </c>
      <c r="EU38" s="219">
        <v>7.69</v>
      </c>
      <c r="EV38" s="218">
        <v>8.81</v>
      </c>
      <c r="EW38" s="69">
        <v>638.74</v>
      </c>
      <c r="EX38" s="69">
        <v>83.04</v>
      </c>
      <c r="EY38" s="69">
        <v>0</v>
      </c>
      <c r="EZ38" s="69">
        <v>10781.21</v>
      </c>
      <c r="FA38" s="24">
        <v>1405.07</v>
      </c>
      <c r="FB38" s="191">
        <v>7.59</v>
      </c>
      <c r="FC38" s="190">
        <v>8.69</v>
      </c>
      <c r="FD38" s="72">
        <v>1127.2</v>
      </c>
      <c r="FE38" s="72">
        <v>148.49</v>
      </c>
      <c r="FF38" s="72">
        <v>0</v>
      </c>
      <c r="FG38" s="72">
        <v>11908.41</v>
      </c>
      <c r="FH38" s="72">
        <v>1554.45</v>
      </c>
      <c r="FI38" s="191">
        <v>7.17</v>
      </c>
      <c r="FJ38" s="190">
        <v>8.51</v>
      </c>
      <c r="FK38" s="72">
        <v>283.53</v>
      </c>
      <c r="FL38" s="72">
        <v>39.52</v>
      </c>
      <c r="FM38" s="72">
        <v>0</v>
      </c>
      <c r="FN38" s="72">
        <v>12191.92</v>
      </c>
      <c r="FO38" s="185">
        <v>1593.97</v>
      </c>
      <c r="FP38" s="72"/>
      <c r="FQ38" s="184">
        <f t="shared" si="4"/>
        <v>7666.36</v>
      </c>
      <c r="FR38" s="69">
        <f t="shared" si="5"/>
        <v>1008.0699999999999</v>
      </c>
      <c r="FS38" s="182">
        <f t="shared" si="26"/>
        <v>7.604987748866646</v>
      </c>
      <c r="FT38" s="69">
        <f t="shared" si="6"/>
        <v>-126.8791954022987</v>
      </c>
      <c r="FU38" s="181">
        <f t="shared" si="7"/>
        <v>-494.82886206896495</v>
      </c>
      <c r="FV38" s="166"/>
      <c r="FW38" s="183">
        <f t="shared" si="27"/>
        <v>7.605000000000001</v>
      </c>
      <c r="FX38" s="182">
        <f t="shared" si="28"/>
        <v>8.520666666666665</v>
      </c>
      <c r="FY38" s="69">
        <f t="shared" si="9"/>
        <v>11363.27</v>
      </c>
      <c r="FZ38" s="69">
        <f t="shared" si="10"/>
        <v>1584.89</v>
      </c>
      <c r="GA38" s="69">
        <f t="shared" si="11"/>
        <v>-278.76701149425276</v>
      </c>
      <c r="GB38" s="181">
        <f t="shared" si="12"/>
        <v>-1073.2529942528731</v>
      </c>
      <c r="GC38" s="162"/>
      <c r="GD38" s="161">
        <f t="shared" si="30"/>
        <v>12191.92</v>
      </c>
      <c r="GE38" s="160">
        <f t="shared" si="13"/>
        <v>11363.27</v>
      </c>
      <c r="GF38" s="69">
        <f t="shared" si="31"/>
        <v>1593.97</v>
      </c>
      <c r="GG38" s="24">
        <f t="shared" si="14"/>
        <v>1584.89</v>
      </c>
      <c r="GH38" s="192"/>
      <c r="GI38" s="161">
        <f t="shared" si="15"/>
        <v>-192.59988505747106</v>
      </c>
      <c r="GJ38" s="24">
        <f t="shared" si="16"/>
        <v>-278.76701149425276</v>
      </c>
    </row>
    <row r="39" spans="1:192" s="20" customFormat="1" ht="12.75">
      <c r="A39" s="20" t="s">
        <v>12</v>
      </c>
      <c r="B39" s="21" t="s">
        <v>168</v>
      </c>
      <c r="C39" s="20">
        <v>6.3</v>
      </c>
      <c r="D39" s="183"/>
      <c r="E39" s="182"/>
      <c r="F39" s="69"/>
      <c r="G39" s="69"/>
      <c r="H39" s="69"/>
      <c r="I39" s="69"/>
      <c r="J39" s="24"/>
      <c r="K39" s="183"/>
      <c r="L39" s="182"/>
      <c r="M39" s="69"/>
      <c r="N39" s="69"/>
      <c r="O39" s="69"/>
      <c r="P39" s="69"/>
      <c r="Q39" s="24"/>
      <c r="R39" s="30"/>
      <c r="S39" s="22"/>
      <c r="T39" s="69"/>
      <c r="U39" s="69"/>
      <c r="V39" s="69"/>
      <c r="W39" s="69"/>
      <c r="X39" s="24"/>
      <c r="Y39" s="183"/>
      <c r="Z39" s="182"/>
      <c r="AA39" s="69"/>
      <c r="AB39" s="69"/>
      <c r="AC39" s="69"/>
      <c r="AD39" s="69"/>
      <c r="AE39" s="24"/>
      <c r="AF39" s="30"/>
      <c r="AG39" s="22"/>
      <c r="AH39" s="22"/>
      <c r="AI39" s="22"/>
      <c r="AJ39" s="22"/>
      <c r="AK39" s="22"/>
      <c r="AL39" s="23"/>
      <c r="AM39" s="183"/>
      <c r="AN39" s="182"/>
      <c r="AO39" s="69"/>
      <c r="AP39" s="69"/>
      <c r="AQ39" s="69"/>
      <c r="AR39" s="69"/>
      <c r="AS39" s="24"/>
      <c r="AT39" s="188"/>
      <c r="AU39" s="187"/>
      <c r="AV39" s="69"/>
      <c r="AW39" s="69"/>
      <c r="AX39" s="69"/>
      <c r="AY39" s="69"/>
      <c r="AZ39" s="24"/>
      <c r="BA39" s="188"/>
      <c r="BB39" s="187"/>
      <c r="BC39" s="69"/>
      <c r="BD39" s="69"/>
      <c r="BE39" s="69"/>
      <c r="BF39" s="69"/>
      <c r="BG39" s="24"/>
      <c r="BH39" s="188"/>
      <c r="BI39" s="187"/>
      <c r="BJ39" s="69"/>
      <c r="BK39" s="69"/>
      <c r="BL39" s="69"/>
      <c r="BM39" s="69"/>
      <c r="BN39" s="24"/>
      <c r="BO39" s="188"/>
      <c r="BP39" s="187"/>
      <c r="BQ39" s="69"/>
      <c r="BR39" s="69"/>
      <c r="BS39" s="69"/>
      <c r="BT39" s="69"/>
      <c r="BU39" s="69"/>
      <c r="BV39" s="188"/>
      <c r="BW39" s="187"/>
      <c r="BX39" s="69"/>
      <c r="BY39" s="69"/>
      <c r="BZ39" s="189"/>
      <c r="CA39" s="69"/>
      <c r="CB39" s="24"/>
      <c r="CC39" s="69"/>
      <c r="CD39" s="184">
        <f t="shared" si="0"/>
        <v>0</v>
      </c>
      <c r="CE39" s="69">
        <f t="shared" si="1"/>
        <v>0</v>
      </c>
      <c r="CF39" s="182"/>
      <c r="CG39" s="69">
        <f t="shared" si="2"/>
        <v>0</v>
      </c>
      <c r="CH39" s="181">
        <f t="shared" si="3"/>
        <v>0</v>
      </c>
      <c r="CI39" s="72"/>
      <c r="CJ39" s="209"/>
      <c r="CK39" s="208"/>
      <c r="CL39" s="72"/>
      <c r="CM39" s="72"/>
      <c r="CN39" s="210"/>
      <c r="CO39" s="72"/>
      <c r="CP39" s="185"/>
      <c r="CQ39" s="209"/>
      <c r="CR39" s="208"/>
      <c r="CS39" s="72"/>
      <c r="CT39" s="72"/>
      <c r="CU39" s="210"/>
      <c r="CV39" s="72"/>
      <c r="CW39" s="185"/>
      <c r="CX39" s="209"/>
      <c r="CY39" s="208"/>
      <c r="CZ39" s="72"/>
      <c r="DA39" s="72"/>
      <c r="DB39" s="72"/>
      <c r="DC39" s="72"/>
      <c r="DD39" s="185"/>
      <c r="DE39" s="191"/>
      <c r="DF39" s="190"/>
      <c r="DG39" s="72"/>
      <c r="DH39" s="72"/>
      <c r="DI39" s="72"/>
      <c r="DJ39" s="72"/>
      <c r="DK39" s="185"/>
      <c r="DL39" s="191"/>
      <c r="DM39" s="190"/>
      <c r="DN39" s="72"/>
      <c r="DO39" s="72"/>
      <c r="DP39" s="72"/>
      <c r="DQ39" s="72"/>
      <c r="DR39" s="185"/>
      <c r="DS39" s="186"/>
      <c r="DT39" s="72"/>
      <c r="DU39" s="72"/>
      <c r="DV39" s="72"/>
      <c r="DW39" s="72"/>
      <c r="DX39" s="72"/>
      <c r="DY39" s="185"/>
      <c r="DZ39" s="186"/>
      <c r="EA39" s="72"/>
      <c r="EB39" s="72"/>
      <c r="EC39" s="72"/>
      <c r="ED39" s="72"/>
      <c r="EE39" s="72"/>
      <c r="EF39" s="185"/>
      <c r="EG39" s="191"/>
      <c r="EH39" s="190"/>
      <c r="EI39" s="72"/>
      <c r="EJ39" s="72"/>
      <c r="EK39" s="72"/>
      <c r="EL39" s="72"/>
      <c r="EM39" s="185"/>
      <c r="EN39" s="190"/>
      <c r="EO39" s="190"/>
      <c r="EP39" s="72"/>
      <c r="EQ39" s="72"/>
      <c r="ER39" s="72"/>
      <c r="ES39" s="72"/>
      <c r="ET39" s="72"/>
      <c r="EU39" s="191"/>
      <c r="EV39" s="190"/>
      <c r="EW39" s="72"/>
      <c r="EX39" s="72"/>
      <c r="EY39" s="72"/>
      <c r="EZ39" s="72"/>
      <c r="FA39" s="185"/>
      <c r="FB39" s="191"/>
      <c r="FC39" s="190"/>
      <c r="FD39" s="72"/>
      <c r="FE39" s="72"/>
      <c r="FF39" s="72"/>
      <c r="FG39" s="72"/>
      <c r="FH39" s="72"/>
      <c r="FI39" s="191"/>
      <c r="FJ39" s="190"/>
      <c r="FK39" s="72"/>
      <c r="FL39" s="72"/>
      <c r="FM39" s="72"/>
      <c r="FN39" s="72"/>
      <c r="FO39" s="185"/>
      <c r="FP39" s="72"/>
      <c r="FQ39" s="184">
        <f t="shared" si="4"/>
        <v>0</v>
      </c>
      <c r="FR39" s="69">
        <f t="shared" si="5"/>
        <v>0</v>
      </c>
      <c r="FS39" s="182"/>
      <c r="FT39" s="69">
        <f t="shared" si="6"/>
        <v>0</v>
      </c>
      <c r="FU39" s="181">
        <f t="shared" si="7"/>
        <v>0</v>
      </c>
      <c r="FV39" s="166"/>
      <c r="FW39" s="183"/>
      <c r="FX39" s="182"/>
      <c r="FY39" s="69">
        <f t="shared" si="9"/>
        <v>0</v>
      </c>
      <c r="FZ39" s="69">
        <f t="shared" si="10"/>
        <v>0</v>
      </c>
      <c r="GA39" s="69">
        <f t="shared" si="11"/>
        <v>0</v>
      </c>
      <c r="GB39" s="181">
        <f t="shared" si="12"/>
        <v>0</v>
      </c>
      <c r="GC39" s="162"/>
      <c r="GD39" s="161"/>
      <c r="GE39" s="160">
        <f t="shared" si="13"/>
        <v>0</v>
      </c>
      <c r="GF39" s="69">
        <f t="shared" si="31"/>
        <v>0</v>
      </c>
      <c r="GG39" s="24">
        <f t="shared" si="14"/>
        <v>0</v>
      </c>
      <c r="GH39" s="72"/>
      <c r="GI39" s="161">
        <f t="shared" si="15"/>
        <v>0</v>
      </c>
      <c r="GJ39" s="24">
        <f t="shared" si="16"/>
        <v>0</v>
      </c>
    </row>
    <row r="40" spans="1:192" s="20" customFormat="1" ht="12.75">
      <c r="A40" s="20" t="s">
        <v>12</v>
      </c>
      <c r="B40" s="21" t="s">
        <v>34</v>
      </c>
      <c r="C40" s="20">
        <v>6.1</v>
      </c>
      <c r="D40" s="183"/>
      <c r="E40" s="182"/>
      <c r="F40" s="69"/>
      <c r="G40" s="69"/>
      <c r="H40" s="69"/>
      <c r="I40" s="69"/>
      <c r="J40" s="24"/>
      <c r="K40" s="183"/>
      <c r="L40" s="182"/>
      <c r="M40" s="69"/>
      <c r="N40" s="69"/>
      <c r="O40" s="69"/>
      <c r="P40" s="69"/>
      <c r="Q40" s="24"/>
      <c r="R40" s="30"/>
      <c r="S40" s="22"/>
      <c r="T40" s="69"/>
      <c r="U40" s="69"/>
      <c r="V40" s="69"/>
      <c r="W40" s="69"/>
      <c r="X40" s="24"/>
      <c r="Y40" s="183"/>
      <c r="Z40" s="182"/>
      <c r="AA40" s="69"/>
      <c r="AB40" s="69"/>
      <c r="AC40" s="69"/>
      <c r="AD40" s="69"/>
      <c r="AE40" s="24"/>
      <c r="AF40" s="30"/>
      <c r="AG40" s="22"/>
      <c r="AH40" s="22"/>
      <c r="AI40" s="22"/>
      <c r="AJ40" s="22"/>
      <c r="AK40" s="22"/>
      <c r="AL40" s="23"/>
      <c r="AM40" s="183"/>
      <c r="AN40" s="182"/>
      <c r="AO40" s="69"/>
      <c r="AP40" s="69"/>
      <c r="AQ40" s="69"/>
      <c r="AR40" s="69"/>
      <c r="AS40" s="24"/>
      <c r="AT40" s="188">
        <v>9.17</v>
      </c>
      <c r="AU40" s="187">
        <v>10.29</v>
      </c>
      <c r="AV40" s="69">
        <v>1548.1</v>
      </c>
      <c r="AW40" s="69">
        <v>168.71</v>
      </c>
      <c r="AX40" s="69">
        <v>2070</v>
      </c>
      <c r="AY40" s="69">
        <v>1548.03</v>
      </c>
      <c r="AZ40" s="24">
        <v>169.89</v>
      </c>
      <c r="BA40" s="188">
        <v>9.02</v>
      </c>
      <c r="BB40" s="187">
        <v>10.45</v>
      </c>
      <c r="BC40" s="69">
        <v>3042.32</v>
      </c>
      <c r="BD40" s="69">
        <v>337.34</v>
      </c>
      <c r="BE40" s="69">
        <v>2687.83</v>
      </c>
      <c r="BF40" s="69">
        <v>3042.2</v>
      </c>
      <c r="BG40" s="24">
        <v>339.41</v>
      </c>
      <c r="BH40" s="188">
        <v>9.01</v>
      </c>
      <c r="BI40" s="187">
        <v>10.63</v>
      </c>
      <c r="BJ40" s="69">
        <v>4348</v>
      </c>
      <c r="BK40" s="69">
        <v>482</v>
      </c>
      <c r="BL40" s="69">
        <v>2738</v>
      </c>
      <c r="BM40" s="69">
        <v>4348</v>
      </c>
      <c r="BN40" s="24">
        <v>485</v>
      </c>
      <c r="BO40" s="188">
        <v>8.51</v>
      </c>
      <c r="BP40" s="187">
        <v>10.85</v>
      </c>
      <c r="BQ40" s="69">
        <v>1227</v>
      </c>
      <c r="BR40" s="69">
        <v>144</v>
      </c>
      <c r="BS40" s="69">
        <v>3038</v>
      </c>
      <c r="BT40" s="69">
        <v>5576</v>
      </c>
      <c r="BU40" s="69">
        <v>630</v>
      </c>
      <c r="BV40" s="188">
        <v>8.36</v>
      </c>
      <c r="BW40" s="187">
        <v>10.78</v>
      </c>
      <c r="BX40" s="69">
        <v>2354</v>
      </c>
      <c r="BY40" s="69">
        <v>281</v>
      </c>
      <c r="BZ40" s="189">
        <v>3021</v>
      </c>
      <c r="CA40" s="69">
        <v>6703</v>
      </c>
      <c r="CB40" s="24">
        <v>769</v>
      </c>
      <c r="CC40" s="69"/>
      <c r="CD40" s="184">
        <f t="shared" si="0"/>
        <v>12519.42</v>
      </c>
      <c r="CE40" s="69">
        <f t="shared" si="1"/>
        <v>1413.05</v>
      </c>
      <c r="CF40" s="182">
        <f aca="true" t="shared" si="39" ref="CF40:CF45">CD40/CE40</f>
        <v>8.859856339124589</v>
      </c>
      <c r="CG40" s="69">
        <f t="shared" si="2"/>
        <v>639.3139344262297</v>
      </c>
      <c r="CH40" s="181">
        <f t="shared" si="3"/>
        <v>2429.392950819673</v>
      </c>
      <c r="CI40" s="72"/>
      <c r="CJ40" s="188">
        <v>8.11</v>
      </c>
      <c r="CK40" s="187">
        <v>10.66</v>
      </c>
      <c r="CL40" s="69">
        <v>1265</v>
      </c>
      <c r="CM40" s="69">
        <v>156</v>
      </c>
      <c r="CN40" s="189">
        <v>2949</v>
      </c>
      <c r="CO40" s="69">
        <v>7969</v>
      </c>
      <c r="CP40" s="24">
        <v>926</v>
      </c>
      <c r="CQ40" s="188">
        <v>8.18</v>
      </c>
      <c r="CR40" s="187">
        <v>10.73</v>
      </c>
      <c r="CS40" s="69">
        <v>1398.56</v>
      </c>
      <c r="CT40" s="69">
        <v>170.95</v>
      </c>
      <c r="CU40" s="189">
        <v>2989</v>
      </c>
      <c r="CV40" s="49">
        <v>9367.77</v>
      </c>
      <c r="CW40" s="97">
        <v>1098.47</v>
      </c>
      <c r="CX40" s="188">
        <v>8.98</v>
      </c>
      <c r="CY40" s="187">
        <v>11.17</v>
      </c>
      <c r="CZ40" s="69">
        <v>1725.79</v>
      </c>
      <c r="DA40" s="69">
        <v>192.21</v>
      </c>
      <c r="DB40" s="69">
        <v>2803.93</v>
      </c>
      <c r="DC40" s="69">
        <v>11093.59</v>
      </c>
      <c r="DD40" s="24">
        <v>1291.64</v>
      </c>
      <c r="DE40" s="183">
        <v>8.99</v>
      </c>
      <c r="DF40" s="182">
        <v>11.45</v>
      </c>
      <c r="DG40" s="69">
        <v>1197.82</v>
      </c>
      <c r="DH40" s="69">
        <v>133.27</v>
      </c>
      <c r="DI40" s="69">
        <v>2825</v>
      </c>
      <c r="DJ40" s="69">
        <v>12345.9</v>
      </c>
      <c r="DK40" s="24">
        <v>1431.49</v>
      </c>
      <c r="DL40" s="183">
        <v>9.17</v>
      </c>
      <c r="DM40" s="182">
        <v>11.42</v>
      </c>
      <c r="DN40" s="69">
        <v>2414.78</v>
      </c>
      <c r="DO40" s="69">
        <v>263.44</v>
      </c>
      <c r="DP40" s="69">
        <v>2924.08</v>
      </c>
      <c r="DQ40" s="232">
        <v>13562.78</v>
      </c>
      <c r="DR40" s="24">
        <v>1562.64</v>
      </c>
      <c r="DS40" s="186"/>
      <c r="DT40" s="72"/>
      <c r="DU40" s="72"/>
      <c r="DV40" s="72"/>
      <c r="DW40" s="72"/>
      <c r="DX40" s="72"/>
      <c r="DY40" s="185"/>
      <c r="DZ40" s="186"/>
      <c r="EA40" s="72"/>
      <c r="EB40" s="72"/>
      <c r="EC40" s="72"/>
      <c r="ED40" s="72"/>
      <c r="EE40" s="72"/>
      <c r="EF40" s="185"/>
      <c r="EG40" s="183">
        <v>9.37</v>
      </c>
      <c r="EH40" s="182">
        <v>11.35</v>
      </c>
      <c r="EI40" s="69">
        <v>3520.79</v>
      </c>
      <c r="EJ40" s="69">
        <v>375.91</v>
      </c>
      <c r="EK40" s="69">
        <v>2939</v>
      </c>
      <c r="EL40" s="69">
        <v>14668.75</v>
      </c>
      <c r="EM40" s="24">
        <v>1675.67</v>
      </c>
      <c r="EN40" s="182">
        <v>9.63</v>
      </c>
      <c r="EO40" s="182">
        <v>11.23</v>
      </c>
      <c r="EP40" s="230">
        <v>1365.2</v>
      </c>
      <c r="EQ40" s="230">
        <v>141.77</v>
      </c>
      <c r="ER40" s="230">
        <v>0</v>
      </c>
      <c r="ES40" s="230">
        <v>16033.88</v>
      </c>
      <c r="ET40" s="230">
        <v>1818.34</v>
      </c>
      <c r="EU40" s="219">
        <v>9.46</v>
      </c>
      <c r="EV40" s="218">
        <v>11.14</v>
      </c>
      <c r="EW40" s="69">
        <v>1249.3</v>
      </c>
      <c r="EX40" s="69">
        <v>132.09</v>
      </c>
      <c r="EY40" s="69">
        <v>0</v>
      </c>
      <c r="EZ40" s="69">
        <v>17283.13</v>
      </c>
      <c r="FA40" s="24">
        <v>1951.28</v>
      </c>
      <c r="FB40" s="183">
        <v>8.94</v>
      </c>
      <c r="FC40" s="182">
        <v>10.82</v>
      </c>
      <c r="FD40" s="69">
        <v>2493.58</v>
      </c>
      <c r="FE40" s="69">
        <v>279.05</v>
      </c>
      <c r="FF40" s="69">
        <v>0</v>
      </c>
      <c r="FG40" s="69">
        <v>18527.3</v>
      </c>
      <c r="FH40" s="69">
        <v>2099.43</v>
      </c>
      <c r="FI40" s="183">
        <v>8.57</v>
      </c>
      <c r="FJ40" s="182">
        <v>10.43</v>
      </c>
      <c r="FK40" s="69">
        <v>868.44</v>
      </c>
      <c r="FL40" s="69">
        <v>101.27</v>
      </c>
      <c r="FM40" s="69">
        <v>0</v>
      </c>
      <c r="FN40" s="69">
        <v>19395.67</v>
      </c>
      <c r="FO40" s="24">
        <v>2201.24</v>
      </c>
      <c r="FP40" s="72"/>
      <c r="FQ40" s="184">
        <f t="shared" si="4"/>
        <v>17499.26</v>
      </c>
      <c r="FR40" s="69">
        <f t="shared" si="5"/>
        <v>1945.9599999999998</v>
      </c>
      <c r="FS40" s="182">
        <f aca="true" t="shared" si="40" ref="FS40:FS71">FQ40/FR40</f>
        <v>8.992610331147608</v>
      </c>
      <c r="FT40" s="69">
        <f t="shared" si="6"/>
        <v>922.7711475409835</v>
      </c>
      <c r="FU40" s="181">
        <f t="shared" si="7"/>
        <v>3598.8074754098357</v>
      </c>
      <c r="FV40" s="166"/>
      <c r="FW40" s="183">
        <f aca="true" t="shared" si="41" ref="FW40:FW71">AVERAGE(FI40,FB40,EU40,EN40,EG40,DZ40,DS40,DL40,DE40,CX40,CQ40,CJ40,BV40,BO40,BH40,BA40,AT40,AM40,AF40,Y40,R40,K40,D40)</f>
        <v>8.898</v>
      </c>
      <c r="FX40" s="182">
        <f aca="true" t="shared" si="42" ref="FX40:FX71">AVERAGE(FJ40,FC40,EV40,EO40,EH40,EA40,DT40,DM40,DF40,CY40,CR40,CK40,BW40,BP40,BI40,BB40,AU40,AN40,AG40,Z40,S40,L40,E40)</f>
        <v>10.893333333333333</v>
      </c>
      <c r="FY40" s="69">
        <f t="shared" si="9"/>
        <v>30018.68</v>
      </c>
      <c r="FZ40" s="69">
        <f t="shared" si="10"/>
        <v>3359.01</v>
      </c>
      <c r="GA40" s="69">
        <f t="shared" si="11"/>
        <v>1562.0850819672132</v>
      </c>
      <c r="GB40" s="181">
        <f t="shared" si="12"/>
        <v>6014.027565573771</v>
      </c>
      <c r="GC40" s="162"/>
      <c r="GD40" s="161">
        <f>FG40</f>
        <v>18527.3</v>
      </c>
      <c r="GE40" s="160">
        <f t="shared" si="13"/>
        <v>30018.68</v>
      </c>
      <c r="GF40" s="69">
        <f t="shared" si="31"/>
        <v>2201.24</v>
      </c>
      <c r="GG40" s="24">
        <f t="shared" si="14"/>
        <v>3359.01</v>
      </c>
      <c r="GH40" s="69"/>
      <c r="GI40" s="161">
        <f t="shared" si="15"/>
        <v>836.0222950819675</v>
      </c>
      <c r="GJ40" s="24">
        <f t="shared" si="16"/>
        <v>1562.0850819672132</v>
      </c>
    </row>
    <row r="41" spans="1:192" s="20" customFormat="1" ht="12.75">
      <c r="A41" s="20" t="s">
        <v>12</v>
      </c>
      <c r="B41" s="21" t="s">
        <v>35</v>
      </c>
      <c r="C41" s="20">
        <v>6.3</v>
      </c>
      <c r="D41" s="183">
        <v>7.3</v>
      </c>
      <c r="E41" s="182">
        <v>9.95</v>
      </c>
      <c r="F41" s="69">
        <v>3582.18</v>
      </c>
      <c r="G41" s="69">
        <v>490.41</v>
      </c>
      <c r="H41" s="69">
        <v>3327</v>
      </c>
      <c r="I41" s="69">
        <v>3582.04</v>
      </c>
      <c r="J41" s="24">
        <v>493.39</v>
      </c>
      <c r="K41" s="183">
        <v>6.91</v>
      </c>
      <c r="L41" s="182">
        <v>8.84</v>
      </c>
      <c r="M41" s="69">
        <v>1003.75</v>
      </c>
      <c r="N41" s="69">
        <v>145.24</v>
      </c>
      <c r="O41" s="69">
        <v>3925</v>
      </c>
      <c r="P41" s="69">
        <v>4585.71</v>
      </c>
      <c r="Q41" s="24">
        <v>639.2</v>
      </c>
      <c r="R41" s="30">
        <v>7.03</v>
      </c>
      <c r="S41" s="22">
        <v>8.66</v>
      </c>
      <c r="T41" s="69">
        <v>517.3</v>
      </c>
      <c r="U41" s="69">
        <v>73.55</v>
      </c>
      <c r="V41" s="69">
        <v>4430</v>
      </c>
      <c r="W41" s="69">
        <v>517.3</v>
      </c>
      <c r="X41" s="24">
        <v>73.7</v>
      </c>
      <c r="Y41" s="183">
        <v>6.82</v>
      </c>
      <c r="Z41" s="182">
        <v>8.55</v>
      </c>
      <c r="AA41" s="69">
        <v>566.95</v>
      </c>
      <c r="AB41" s="69">
        <v>83.05</v>
      </c>
      <c r="AC41" s="69">
        <v>5018</v>
      </c>
      <c r="AD41" s="69">
        <v>1084.29</v>
      </c>
      <c r="AE41" s="24">
        <v>157.25</v>
      </c>
      <c r="AF41" s="30">
        <v>6.82</v>
      </c>
      <c r="AG41" s="22">
        <v>8.86</v>
      </c>
      <c r="AH41" s="22">
        <v>113.07</v>
      </c>
      <c r="AI41" s="22">
        <v>16.57</v>
      </c>
      <c r="AJ41" s="22">
        <v>5359.51</v>
      </c>
      <c r="AK41" s="22">
        <v>1356.32</v>
      </c>
      <c r="AL41" s="23">
        <v>191.52</v>
      </c>
      <c r="AM41" s="183"/>
      <c r="AN41" s="182"/>
      <c r="AO41" s="69"/>
      <c r="AP41" s="69"/>
      <c r="AQ41" s="69"/>
      <c r="AR41" s="69"/>
      <c r="AS41" s="24"/>
      <c r="AT41" s="188">
        <v>6.84</v>
      </c>
      <c r="AU41" s="187">
        <v>8.95</v>
      </c>
      <c r="AV41" s="69">
        <v>376.37</v>
      </c>
      <c r="AW41" s="69">
        <v>55.05</v>
      </c>
      <c r="AX41" s="69">
        <v>5688</v>
      </c>
      <c r="AY41" s="69">
        <v>1732.65</v>
      </c>
      <c r="AZ41" s="24">
        <v>246.82</v>
      </c>
      <c r="BA41" s="188"/>
      <c r="BB41" s="187"/>
      <c r="BC41" s="69"/>
      <c r="BD41" s="69"/>
      <c r="BE41" s="69"/>
      <c r="BF41" s="69"/>
      <c r="BG41" s="24"/>
      <c r="BH41" s="188">
        <v>7.16</v>
      </c>
      <c r="BI41" s="187">
        <v>9.03</v>
      </c>
      <c r="BJ41" s="69">
        <v>539</v>
      </c>
      <c r="BK41" s="69">
        <v>75</v>
      </c>
      <c r="BL41" s="69">
        <v>5090</v>
      </c>
      <c r="BM41" s="69">
        <v>3033</v>
      </c>
      <c r="BN41" s="24">
        <v>428</v>
      </c>
      <c r="BO41" s="188"/>
      <c r="BP41" s="187"/>
      <c r="BQ41" s="69"/>
      <c r="BR41" s="69"/>
      <c r="BS41" s="69"/>
      <c r="BT41" s="69"/>
      <c r="BU41" s="69"/>
      <c r="BV41" s="188">
        <v>6.8</v>
      </c>
      <c r="BW41" s="187">
        <v>8.75</v>
      </c>
      <c r="BX41" s="69">
        <v>598</v>
      </c>
      <c r="BY41" s="69">
        <v>88</v>
      </c>
      <c r="BZ41" s="189">
        <v>4533</v>
      </c>
      <c r="CA41" s="69">
        <v>4597</v>
      </c>
      <c r="CB41" s="24">
        <v>652</v>
      </c>
      <c r="CC41" s="69"/>
      <c r="CD41" s="184">
        <f t="shared" si="0"/>
        <v>7183.55</v>
      </c>
      <c r="CE41" s="69">
        <f t="shared" si="1"/>
        <v>1010.3</v>
      </c>
      <c r="CF41" s="182">
        <f t="shared" si="39"/>
        <v>7.110313768187668</v>
      </c>
      <c r="CG41" s="69">
        <f t="shared" si="2"/>
        <v>129.94603174603185</v>
      </c>
      <c r="CH41" s="181">
        <f t="shared" si="3"/>
        <v>493.794920634921</v>
      </c>
      <c r="CI41" s="72"/>
      <c r="CJ41" s="188">
        <v>8.07</v>
      </c>
      <c r="CK41" s="187">
        <v>9.31</v>
      </c>
      <c r="CL41" s="69">
        <v>1218</v>
      </c>
      <c r="CM41" s="69">
        <v>150</v>
      </c>
      <c r="CN41" s="189">
        <v>2657</v>
      </c>
      <c r="CO41" s="69">
        <v>5815</v>
      </c>
      <c r="CP41" s="24">
        <v>803</v>
      </c>
      <c r="CQ41" s="188">
        <v>7.93</v>
      </c>
      <c r="CR41" s="187">
        <v>9.5</v>
      </c>
      <c r="CS41" s="69">
        <v>915.72</v>
      </c>
      <c r="CT41" s="69">
        <v>115.5</v>
      </c>
      <c r="CU41" s="189">
        <v>2899</v>
      </c>
      <c r="CV41" s="69">
        <v>6731.32</v>
      </c>
      <c r="CW41" s="24">
        <v>919.68</v>
      </c>
      <c r="CX41" s="188">
        <v>7.36</v>
      </c>
      <c r="CY41" s="187">
        <v>8.92</v>
      </c>
      <c r="CZ41" s="69">
        <v>788.18</v>
      </c>
      <c r="DA41" s="69">
        <v>107.07</v>
      </c>
      <c r="DB41" s="69">
        <v>4347.99</v>
      </c>
      <c r="DC41" s="69">
        <v>7519.5</v>
      </c>
      <c r="DD41" s="24">
        <v>1027.18</v>
      </c>
      <c r="DE41" s="183">
        <v>7.44</v>
      </c>
      <c r="DF41" s="182">
        <v>8.94</v>
      </c>
      <c r="DG41" s="69">
        <v>555.31</v>
      </c>
      <c r="DH41" s="69">
        <v>74.64</v>
      </c>
      <c r="DI41" s="69">
        <v>4529</v>
      </c>
      <c r="DJ41" s="69">
        <v>8074.79</v>
      </c>
      <c r="DK41" s="24">
        <v>1102.12</v>
      </c>
      <c r="DL41" s="183">
        <v>7.89</v>
      </c>
      <c r="DM41" s="182">
        <v>9.23</v>
      </c>
      <c r="DN41" s="69">
        <v>571.34</v>
      </c>
      <c r="DO41" s="69">
        <v>72.35</v>
      </c>
      <c r="DP41" s="69">
        <v>3866</v>
      </c>
      <c r="DQ41" s="232">
        <v>8646.1</v>
      </c>
      <c r="DR41" s="24">
        <v>1175.03</v>
      </c>
      <c r="DS41" s="186"/>
      <c r="DT41" s="72"/>
      <c r="DU41" s="72"/>
      <c r="DV41" s="72"/>
      <c r="DW41" s="72"/>
      <c r="DX41" s="72"/>
      <c r="DY41" s="185"/>
      <c r="DZ41" s="186"/>
      <c r="EA41" s="72"/>
      <c r="EB41" s="72"/>
      <c r="EC41" s="72"/>
      <c r="ED41" s="72"/>
      <c r="EE41" s="72"/>
      <c r="EF41" s="185"/>
      <c r="EG41" s="183">
        <v>8.22</v>
      </c>
      <c r="EH41" s="182">
        <v>9.25</v>
      </c>
      <c r="EI41" s="69">
        <v>1301.47</v>
      </c>
      <c r="EJ41" s="69">
        <v>158.27</v>
      </c>
      <c r="EK41" s="69">
        <v>3139.53</v>
      </c>
      <c r="EL41" s="69">
        <v>9947.6</v>
      </c>
      <c r="EM41" s="24">
        <v>1334.13</v>
      </c>
      <c r="EN41" s="182">
        <v>7.95</v>
      </c>
      <c r="EO41" s="182">
        <v>9.42</v>
      </c>
      <c r="EP41" s="230">
        <v>762.42</v>
      </c>
      <c r="EQ41" s="230">
        <v>95.84</v>
      </c>
      <c r="ER41" s="230">
        <v>0</v>
      </c>
      <c r="ES41" s="230">
        <v>10709.97</v>
      </c>
      <c r="ET41" s="230">
        <v>1430.27</v>
      </c>
      <c r="EU41" s="191"/>
      <c r="EV41" s="190"/>
      <c r="EW41" s="72"/>
      <c r="EX41" s="72"/>
      <c r="EY41" s="72"/>
      <c r="EZ41" s="72"/>
      <c r="FA41" s="185"/>
      <c r="FB41" s="191"/>
      <c r="FC41" s="190"/>
      <c r="FD41" s="72"/>
      <c r="FE41" s="72"/>
      <c r="FF41" s="72"/>
      <c r="FG41" s="72"/>
      <c r="FH41" s="72"/>
      <c r="FI41" s="183">
        <v>7.18</v>
      </c>
      <c r="FJ41" s="182">
        <v>9.12</v>
      </c>
      <c r="FK41" s="69">
        <v>638.8</v>
      </c>
      <c r="FL41" s="69">
        <v>88.92</v>
      </c>
      <c r="FM41" s="69">
        <v>0</v>
      </c>
      <c r="FN41" s="69">
        <v>12792.77</v>
      </c>
      <c r="FO41" s="24">
        <v>1712.12</v>
      </c>
      <c r="FP41" s="72"/>
      <c r="FQ41" s="184">
        <f t="shared" si="4"/>
        <v>6751.240000000001</v>
      </c>
      <c r="FR41" s="69">
        <f t="shared" si="5"/>
        <v>862.5899999999999</v>
      </c>
      <c r="FS41" s="182">
        <f t="shared" si="40"/>
        <v>7.826707937722442</v>
      </c>
      <c r="FT41" s="69">
        <f t="shared" si="6"/>
        <v>209.03539682539713</v>
      </c>
      <c r="FU41" s="181">
        <f t="shared" si="7"/>
        <v>815.2380476190488</v>
      </c>
      <c r="FV41" s="166"/>
      <c r="FW41" s="183">
        <f t="shared" si="41"/>
        <v>7.357499999999999</v>
      </c>
      <c r="FX41" s="182">
        <f t="shared" si="42"/>
        <v>9.079999999999998</v>
      </c>
      <c r="FY41" s="69">
        <f t="shared" si="9"/>
        <v>14047.86</v>
      </c>
      <c r="FZ41" s="69">
        <f t="shared" si="10"/>
        <v>1889.4599999999998</v>
      </c>
      <c r="GA41" s="69">
        <f t="shared" si="11"/>
        <v>340.35904761904817</v>
      </c>
      <c r="GB41" s="181">
        <f t="shared" si="12"/>
        <v>1310.3823333333355</v>
      </c>
      <c r="GC41" s="162"/>
      <c r="GD41" s="161">
        <f>ES41</f>
        <v>10709.97</v>
      </c>
      <c r="GE41" s="160">
        <f t="shared" si="13"/>
        <v>14047.86</v>
      </c>
      <c r="GF41" s="69">
        <f t="shared" si="31"/>
        <v>1712.12</v>
      </c>
      <c r="GG41" s="24">
        <f t="shared" si="14"/>
        <v>1889.4599999999998</v>
      </c>
      <c r="GH41" s="72"/>
      <c r="GI41" s="161">
        <f t="shared" si="15"/>
        <v>-12.124761904761954</v>
      </c>
      <c r="GJ41" s="24">
        <f t="shared" si="16"/>
        <v>340.35904761904817</v>
      </c>
    </row>
    <row r="42" spans="1:192" s="20" customFormat="1" ht="12.75">
      <c r="A42" s="20" t="s">
        <v>14</v>
      </c>
      <c r="B42" s="21" t="s">
        <v>36</v>
      </c>
      <c r="C42" s="20">
        <v>7</v>
      </c>
      <c r="D42" s="183"/>
      <c r="E42" s="182"/>
      <c r="F42" s="69"/>
      <c r="G42" s="69"/>
      <c r="H42" s="69"/>
      <c r="I42" s="69"/>
      <c r="J42" s="24"/>
      <c r="K42" s="183"/>
      <c r="L42" s="182"/>
      <c r="M42" s="69"/>
      <c r="N42" s="69"/>
      <c r="O42" s="69"/>
      <c r="P42" s="69"/>
      <c r="Q42" s="24"/>
      <c r="R42" s="30"/>
      <c r="S42" s="22"/>
      <c r="T42" s="69"/>
      <c r="U42" s="69"/>
      <c r="V42" s="69"/>
      <c r="W42" s="69"/>
      <c r="X42" s="24"/>
      <c r="Y42" s="183"/>
      <c r="Z42" s="182"/>
      <c r="AA42" s="69"/>
      <c r="AB42" s="69"/>
      <c r="AC42" s="69"/>
      <c r="AD42" s="69"/>
      <c r="AE42" s="24"/>
      <c r="AF42" s="30"/>
      <c r="AG42" s="22"/>
      <c r="AH42" s="22"/>
      <c r="AI42" s="22"/>
      <c r="AJ42" s="22"/>
      <c r="AK42" s="22"/>
      <c r="AL42" s="23"/>
      <c r="AM42" s="183"/>
      <c r="AN42" s="182"/>
      <c r="AO42" s="69"/>
      <c r="AP42" s="69"/>
      <c r="AQ42" s="69"/>
      <c r="AR42" s="69"/>
      <c r="AS42" s="24"/>
      <c r="AT42" s="188"/>
      <c r="AU42" s="187"/>
      <c r="AV42" s="69"/>
      <c r="AW42" s="69"/>
      <c r="AX42" s="69"/>
      <c r="AY42" s="69"/>
      <c r="AZ42" s="24"/>
      <c r="BA42" s="188"/>
      <c r="BB42" s="187"/>
      <c r="BC42" s="69"/>
      <c r="BD42" s="69"/>
      <c r="BE42" s="69"/>
      <c r="BF42" s="69"/>
      <c r="BG42" s="24"/>
      <c r="BH42" s="188"/>
      <c r="BI42" s="187"/>
      <c r="BJ42" s="69"/>
      <c r="BK42" s="69"/>
      <c r="BL42" s="69"/>
      <c r="BM42" s="69"/>
      <c r="BN42" s="24"/>
      <c r="BO42" s="188">
        <v>8.79</v>
      </c>
      <c r="BP42" s="187">
        <v>9.14</v>
      </c>
      <c r="BQ42" s="69">
        <v>1227.87</v>
      </c>
      <c r="BR42" s="69">
        <v>139.75</v>
      </c>
      <c r="BS42" s="69"/>
      <c r="BT42" s="69">
        <v>1227</v>
      </c>
      <c r="BU42" s="69">
        <v>139</v>
      </c>
      <c r="BV42" s="188">
        <v>8.02</v>
      </c>
      <c r="BW42" s="187">
        <v>8.65</v>
      </c>
      <c r="BX42" s="69">
        <f>CA42-BT42</f>
        <v>1747.2199999999998</v>
      </c>
      <c r="BY42" s="69">
        <f>CB42-BU42</f>
        <v>218.63</v>
      </c>
      <c r="BZ42" s="189"/>
      <c r="CA42" s="69">
        <v>2974.22</v>
      </c>
      <c r="CB42" s="24">
        <v>357.63</v>
      </c>
      <c r="CC42" s="69"/>
      <c r="CD42" s="184">
        <f t="shared" si="0"/>
        <v>2975.0899999999997</v>
      </c>
      <c r="CE42" s="69">
        <f t="shared" si="1"/>
        <v>358.38</v>
      </c>
      <c r="CF42" s="182">
        <f t="shared" si="39"/>
        <v>8.301495619175176</v>
      </c>
      <c r="CG42" s="69">
        <f t="shared" si="2"/>
        <v>66.63285714285712</v>
      </c>
      <c r="CH42" s="181">
        <f t="shared" si="3"/>
        <v>253.20485714285704</v>
      </c>
      <c r="CI42" s="72"/>
      <c r="CJ42" s="188">
        <v>6.71</v>
      </c>
      <c r="CK42" s="187">
        <v>7.73</v>
      </c>
      <c r="CL42" s="197"/>
      <c r="CM42" s="197"/>
      <c r="CN42" s="189"/>
      <c r="CO42" s="204">
        <v>1924.05</v>
      </c>
      <c r="CP42" s="203">
        <v>244.38</v>
      </c>
      <c r="CQ42" s="188">
        <v>7.16</v>
      </c>
      <c r="CR42" s="187">
        <v>8.58</v>
      </c>
      <c r="CS42" s="69">
        <f>CV42-CO42</f>
        <v>336.5899999999999</v>
      </c>
      <c r="CT42" s="69">
        <f>CW42-CP42</f>
        <v>47.25</v>
      </c>
      <c r="CU42" s="189"/>
      <c r="CV42" s="69">
        <v>2260.64</v>
      </c>
      <c r="CW42" s="24">
        <v>291.63</v>
      </c>
      <c r="CX42" s="188">
        <v>7.789173035728454</v>
      </c>
      <c r="CY42" s="187">
        <v>8.63097435897436</v>
      </c>
      <c r="CZ42" s="69">
        <f>DC42-CV42</f>
        <v>684.6800000000003</v>
      </c>
      <c r="DA42" s="69">
        <f>DD42-CW42</f>
        <v>86.5</v>
      </c>
      <c r="DB42" s="69">
        <v>0</v>
      </c>
      <c r="DC42" s="69">
        <v>2945.32</v>
      </c>
      <c r="DD42" s="24">
        <v>378.13</v>
      </c>
      <c r="DE42" s="183">
        <v>7.729735454716626</v>
      </c>
      <c r="DF42" s="182">
        <v>8.639702207139663</v>
      </c>
      <c r="DG42" s="69">
        <f>DJ42-DC42</f>
        <v>338.8899999999999</v>
      </c>
      <c r="DH42" s="69">
        <f>DK42-DD42</f>
        <v>46.75</v>
      </c>
      <c r="DI42" s="69">
        <v>0</v>
      </c>
      <c r="DJ42" s="69">
        <v>3284.21</v>
      </c>
      <c r="DK42" s="24">
        <v>424.88</v>
      </c>
      <c r="DL42" s="183">
        <v>7.737770419426049</v>
      </c>
      <c r="DM42" s="182">
        <v>8.665537700865265</v>
      </c>
      <c r="DN42" s="69">
        <f>DQ42-DJ42</f>
        <v>221</v>
      </c>
      <c r="DO42" s="69">
        <f>DR42-DK42</f>
        <v>28.120000000000005</v>
      </c>
      <c r="DP42" s="69">
        <v>0</v>
      </c>
      <c r="DQ42" s="232">
        <v>3505.21</v>
      </c>
      <c r="DR42" s="24">
        <v>453</v>
      </c>
      <c r="DS42" s="186"/>
      <c r="DT42" s="72"/>
      <c r="DU42" s="72"/>
      <c r="DV42" s="72"/>
      <c r="DW42" s="72"/>
      <c r="DX42" s="72"/>
      <c r="DY42" s="185"/>
      <c r="DZ42" s="186"/>
      <c r="EA42" s="72"/>
      <c r="EB42" s="72"/>
      <c r="EC42" s="72"/>
      <c r="ED42" s="72"/>
      <c r="EE42" s="72"/>
      <c r="EF42" s="185"/>
      <c r="EG42" s="183">
        <v>7.937859649122807</v>
      </c>
      <c r="EH42" s="182">
        <v>8.794130223517978</v>
      </c>
      <c r="EI42" s="205">
        <f>EL42-DQ42</f>
        <v>1019.3699999999999</v>
      </c>
      <c r="EJ42" s="205">
        <f>EM42-DR42</f>
        <v>117</v>
      </c>
      <c r="EK42" s="69">
        <v>0</v>
      </c>
      <c r="EL42" s="69">
        <v>4524.58</v>
      </c>
      <c r="EM42" s="24">
        <v>570</v>
      </c>
      <c r="EN42" s="182">
        <v>7.9238019169329075</v>
      </c>
      <c r="EO42" s="182">
        <v>8.794858156028369</v>
      </c>
      <c r="EP42" s="230">
        <v>3265.4500000000003</v>
      </c>
      <c r="EQ42" s="230">
        <v>415.25</v>
      </c>
      <c r="ER42" s="230">
        <v>0</v>
      </c>
      <c r="ES42" s="230">
        <v>4960.3</v>
      </c>
      <c r="ET42" s="230">
        <v>626</v>
      </c>
      <c r="EU42" s="219">
        <v>7.87865671641791</v>
      </c>
      <c r="EV42" s="218">
        <v>8.768604651162791</v>
      </c>
      <c r="EW42" s="69">
        <v>318.39999999999964</v>
      </c>
      <c r="EX42" s="69">
        <v>44</v>
      </c>
      <c r="EY42" s="69">
        <v>0</v>
      </c>
      <c r="EZ42" s="69">
        <v>5278.7</v>
      </c>
      <c r="FA42" s="24">
        <v>670</v>
      </c>
      <c r="FB42" s="183">
        <v>7.834149659863946</v>
      </c>
      <c r="FC42" s="182">
        <v>8.72439393939394</v>
      </c>
      <c r="FD42" s="69">
        <f>FG42-EZ42</f>
        <v>479.40000000000055</v>
      </c>
      <c r="FE42" s="69">
        <f>FH42-FA42</f>
        <v>65</v>
      </c>
      <c r="FF42" s="69">
        <v>0</v>
      </c>
      <c r="FG42" s="69">
        <v>5758.1</v>
      </c>
      <c r="FH42" s="69">
        <v>735</v>
      </c>
      <c r="FI42" s="183">
        <v>7.790712468193385</v>
      </c>
      <c r="FJ42" s="182">
        <v>8.685815602836879</v>
      </c>
      <c r="FK42" s="69">
        <v>1163.1999999999998</v>
      </c>
      <c r="FL42" s="69">
        <v>160</v>
      </c>
      <c r="FM42" s="69">
        <v>0</v>
      </c>
      <c r="FN42" s="69">
        <v>6123.5</v>
      </c>
      <c r="FO42" s="24">
        <v>786</v>
      </c>
      <c r="FP42" s="72"/>
      <c r="FQ42" s="184">
        <f t="shared" si="4"/>
        <v>7826.98</v>
      </c>
      <c r="FR42" s="69">
        <f t="shared" si="5"/>
        <v>1009.87</v>
      </c>
      <c r="FS42" s="182">
        <f t="shared" si="40"/>
        <v>7.750482735401586</v>
      </c>
      <c r="FT42" s="69">
        <f t="shared" si="6"/>
        <v>108.26999999999987</v>
      </c>
      <c r="FU42" s="181">
        <f t="shared" si="7"/>
        <v>422.2529999999995</v>
      </c>
      <c r="FV42" s="166"/>
      <c r="FW42" s="183">
        <f t="shared" si="41"/>
        <v>7.7751549433668385</v>
      </c>
      <c r="FX42" s="182">
        <f t="shared" si="42"/>
        <v>8.650334736659937</v>
      </c>
      <c r="FY42" s="69">
        <f t="shared" si="9"/>
        <v>10802.07</v>
      </c>
      <c r="FZ42" s="69">
        <f t="shared" si="10"/>
        <v>1368.25</v>
      </c>
      <c r="GA42" s="69">
        <f t="shared" si="11"/>
        <v>174.9028571428571</v>
      </c>
      <c r="GB42" s="181">
        <f t="shared" si="12"/>
        <v>673.3759999999999</v>
      </c>
      <c r="GC42" s="162"/>
      <c r="GD42" s="161">
        <f>FG42</f>
        <v>5758.1</v>
      </c>
      <c r="GE42" s="160">
        <f t="shared" si="13"/>
        <v>10802.07</v>
      </c>
      <c r="GF42" s="69">
        <f t="shared" si="31"/>
        <v>786</v>
      </c>
      <c r="GG42" s="24">
        <f t="shared" si="14"/>
        <v>1368.25</v>
      </c>
      <c r="GH42" s="69" t="s">
        <v>256</v>
      </c>
      <c r="GI42" s="161">
        <f t="shared" si="15"/>
        <v>36.58571428571429</v>
      </c>
      <c r="GJ42" s="24">
        <f t="shared" si="16"/>
        <v>174.9028571428571</v>
      </c>
    </row>
    <row r="43" spans="1:192" s="20" customFormat="1" ht="12.75">
      <c r="A43" s="20" t="s">
        <v>12</v>
      </c>
      <c r="B43" s="21" t="s">
        <v>37</v>
      </c>
      <c r="C43" s="20">
        <v>6.9</v>
      </c>
      <c r="D43" s="183">
        <v>6.1</v>
      </c>
      <c r="E43" s="182">
        <v>7.9</v>
      </c>
      <c r="F43" s="69">
        <v>735</v>
      </c>
      <c r="G43" s="69"/>
      <c r="H43" s="69">
        <v>6281</v>
      </c>
      <c r="I43" s="69"/>
      <c r="J43" s="24"/>
      <c r="K43" s="183">
        <v>6.7</v>
      </c>
      <c r="L43" s="182">
        <v>8.1</v>
      </c>
      <c r="M43" s="69">
        <v>356.1</v>
      </c>
      <c r="N43" s="69">
        <v>52.8</v>
      </c>
      <c r="O43" s="69">
        <v>2934</v>
      </c>
      <c r="P43" s="69"/>
      <c r="Q43" s="24">
        <v>53</v>
      </c>
      <c r="R43" s="30">
        <v>5.4</v>
      </c>
      <c r="S43" s="22">
        <v>6.4</v>
      </c>
      <c r="T43" s="69">
        <v>6471.2</v>
      </c>
      <c r="U43" s="69">
        <v>1198.4</v>
      </c>
      <c r="V43" s="69">
        <v>42374</v>
      </c>
      <c r="W43" s="236"/>
      <c r="X43" s="235">
        <v>2285.4</v>
      </c>
      <c r="Y43" s="183">
        <v>6.8</v>
      </c>
      <c r="Z43" s="182">
        <v>7.8</v>
      </c>
      <c r="AA43" s="69">
        <v>1012</v>
      </c>
      <c r="AB43" s="69">
        <v>148.9</v>
      </c>
      <c r="AC43" s="69">
        <v>9083</v>
      </c>
      <c r="AD43" s="236"/>
      <c r="AE43" s="235">
        <v>263.2</v>
      </c>
      <c r="AF43" s="30"/>
      <c r="AG43" s="22"/>
      <c r="AH43" s="22"/>
      <c r="AI43" s="22"/>
      <c r="AJ43" s="22"/>
      <c r="AK43" s="22"/>
      <c r="AL43" s="23"/>
      <c r="AM43" s="183"/>
      <c r="AN43" s="182"/>
      <c r="AO43" s="69"/>
      <c r="AP43" s="69"/>
      <c r="AQ43" s="69"/>
      <c r="AR43" s="69"/>
      <c r="AS43" s="24"/>
      <c r="AT43" s="188">
        <v>7.01</v>
      </c>
      <c r="AU43" s="187">
        <v>8.7</v>
      </c>
      <c r="AV43" s="69">
        <v>316.16</v>
      </c>
      <c r="AW43" s="69">
        <v>45.08</v>
      </c>
      <c r="AX43" s="69">
        <v>6455</v>
      </c>
      <c r="AY43" s="69">
        <v>2103.34</v>
      </c>
      <c r="AZ43" s="24">
        <v>308.82</v>
      </c>
      <c r="BA43" s="188">
        <v>7.26</v>
      </c>
      <c r="BB43" s="187">
        <v>8.79</v>
      </c>
      <c r="BC43" s="69">
        <v>1096.83</v>
      </c>
      <c r="BD43" s="69">
        <v>151.02</v>
      </c>
      <c r="BE43" s="69">
        <v>7789.72</v>
      </c>
      <c r="BF43" s="69">
        <v>3200.12</v>
      </c>
      <c r="BG43" s="24">
        <v>460.55</v>
      </c>
      <c r="BH43" s="188">
        <v>6.93</v>
      </c>
      <c r="BI43" s="187">
        <v>8.41</v>
      </c>
      <c r="BJ43" s="69">
        <v>1107</v>
      </c>
      <c r="BK43" s="69">
        <v>159</v>
      </c>
      <c r="BL43" s="69">
        <v>7775</v>
      </c>
      <c r="BM43" s="69">
        <v>4307</v>
      </c>
      <c r="BN43" s="24">
        <v>620</v>
      </c>
      <c r="BO43" s="188">
        <v>6.51</v>
      </c>
      <c r="BP43" s="187">
        <v>8.15</v>
      </c>
      <c r="BQ43" s="69">
        <v>1047</v>
      </c>
      <c r="BR43" s="69">
        <v>160</v>
      </c>
      <c r="BS43" s="69">
        <v>7869</v>
      </c>
      <c r="BT43" s="69">
        <v>5355</v>
      </c>
      <c r="BU43" s="69">
        <v>782</v>
      </c>
      <c r="BV43" s="188">
        <v>6.36</v>
      </c>
      <c r="BW43" s="187">
        <v>8.11</v>
      </c>
      <c r="BX43" s="69">
        <v>1837</v>
      </c>
      <c r="BY43" s="69">
        <v>288</v>
      </c>
      <c r="BZ43" s="189">
        <v>7747</v>
      </c>
      <c r="CA43" s="69">
        <v>6144</v>
      </c>
      <c r="CB43" s="24">
        <v>910</v>
      </c>
      <c r="CC43" s="69"/>
      <c r="CD43" s="184">
        <f aca="true" t="shared" si="43" ref="CD43:CD74">F43+M43+T43+AA43+AO43+AV43+BC43+BJ43+BQ43+BX43</f>
        <v>13978.289999999999</v>
      </c>
      <c r="CE43" s="69">
        <f aca="true" t="shared" si="44" ref="CE43:CE74">G43+N43+U43+AB43+AP43+AW43+BD43+BK43+BR43+BY43</f>
        <v>2203.2</v>
      </c>
      <c r="CF43" s="182">
        <f t="shared" si="39"/>
        <v>6.344539760348584</v>
      </c>
      <c r="CG43" s="69">
        <f aca="true" t="shared" si="45" ref="CG43:CG74">(CD43/C43)-CE43</f>
        <v>-177.3608695652174</v>
      </c>
      <c r="CH43" s="181">
        <f aca="true" t="shared" si="46" ref="CH43:CH74">CG43*3.8</f>
        <v>-673.971304347826</v>
      </c>
      <c r="CI43" s="72"/>
      <c r="CJ43" s="188">
        <v>6.16</v>
      </c>
      <c r="CK43" s="187">
        <v>8.05</v>
      </c>
      <c r="CL43" s="69">
        <v>1131</v>
      </c>
      <c r="CM43" s="69">
        <v>183</v>
      </c>
      <c r="CN43" s="189">
        <v>7443</v>
      </c>
      <c r="CO43" s="69">
        <v>7275</v>
      </c>
      <c r="CP43" s="24">
        <v>1095</v>
      </c>
      <c r="CQ43" s="188">
        <v>6.45</v>
      </c>
      <c r="CR43" s="187">
        <v>8.15</v>
      </c>
      <c r="CS43" s="69">
        <v>1128.73</v>
      </c>
      <c r="CT43" s="69">
        <v>175.05</v>
      </c>
      <c r="CU43" s="189">
        <v>7204.56</v>
      </c>
      <c r="CV43" s="69">
        <v>8404.63</v>
      </c>
      <c r="CW43" s="24">
        <v>1271.67</v>
      </c>
      <c r="CX43" s="188">
        <v>6.63</v>
      </c>
      <c r="CY43" s="187">
        <v>8.02</v>
      </c>
      <c r="CZ43" s="69">
        <v>936.93</v>
      </c>
      <c r="DA43" s="69">
        <v>141.34</v>
      </c>
      <c r="DB43" s="69">
        <v>7833</v>
      </c>
      <c r="DC43" s="69">
        <v>9341.5</v>
      </c>
      <c r="DD43" s="24">
        <v>1413.39</v>
      </c>
      <c r="DE43" s="183">
        <v>6.34</v>
      </c>
      <c r="DF43" s="182">
        <v>7.63</v>
      </c>
      <c r="DG43" s="69">
        <v>1065.99</v>
      </c>
      <c r="DH43" s="69">
        <v>168.25</v>
      </c>
      <c r="DI43" s="69">
        <v>7474</v>
      </c>
      <c r="DJ43" s="69">
        <v>10407.44</v>
      </c>
      <c r="DK43" s="24">
        <v>1582.74</v>
      </c>
      <c r="DL43" s="183">
        <v>6.58</v>
      </c>
      <c r="DM43" s="182">
        <v>7.5</v>
      </c>
      <c r="DN43" s="69">
        <v>422.75</v>
      </c>
      <c r="DO43" s="69">
        <v>64.2</v>
      </c>
      <c r="DP43" s="69">
        <v>8042</v>
      </c>
      <c r="DQ43" s="232">
        <v>10830.23</v>
      </c>
      <c r="DR43" s="24">
        <v>1647.16</v>
      </c>
      <c r="DS43" s="186"/>
      <c r="DT43" s="72"/>
      <c r="DU43" s="72"/>
      <c r="DV43" s="72"/>
      <c r="DW43" s="72"/>
      <c r="DX43" s="72"/>
      <c r="DY43" s="185"/>
      <c r="DZ43" s="186"/>
      <c r="EA43" s="72"/>
      <c r="EB43" s="72"/>
      <c r="EC43" s="72"/>
      <c r="ED43" s="72"/>
      <c r="EE43" s="72"/>
      <c r="EF43" s="185"/>
      <c r="EG43" s="191"/>
      <c r="EH43" s="190"/>
      <c r="EI43" s="72"/>
      <c r="EJ43" s="72"/>
      <c r="EK43" s="72"/>
      <c r="EL43" s="72"/>
      <c r="EM43" s="185"/>
      <c r="EN43" s="190"/>
      <c r="EO43" s="190"/>
      <c r="EP43" s="72"/>
      <c r="EQ43" s="72"/>
      <c r="ER43" s="72"/>
      <c r="ES43" s="72"/>
      <c r="ET43" s="72"/>
      <c r="EU43" s="219">
        <v>8.04</v>
      </c>
      <c r="EV43" s="218">
        <v>9.36</v>
      </c>
      <c r="EW43" s="69">
        <v>864.72</v>
      </c>
      <c r="EX43" s="69">
        <v>107.61</v>
      </c>
      <c r="EY43" s="69">
        <v>0</v>
      </c>
      <c r="EZ43" s="69">
        <v>11574.62</v>
      </c>
      <c r="FA43" s="24">
        <v>1538.64</v>
      </c>
      <c r="FB43" s="191"/>
      <c r="FC43" s="190"/>
      <c r="FD43" s="72"/>
      <c r="FE43" s="72"/>
      <c r="FF43" s="72"/>
      <c r="FG43" s="72"/>
      <c r="FH43" s="72"/>
      <c r="FI43" s="186"/>
      <c r="FJ43" s="72"/>
      <c r="FK43" s="72"/>
      <c r="FL43" s="72"/>
      <c r="FM43" s="72"/>
      <c r="FN43" s="72"/>
      <c r="FO43" s="185"/>
      <c r="FP43" s="72"/>
      <c r="FQ43" s="184">
        <f aca="true" t="shared" si="47" ref="FQ43:FQ74">CL43+CS43+CZ43+DG43+DN43+DU43+EB43+EI43+EP43+EW43+FD43+FK43</f>
        <v>5550.12</v>
      </c>
      <c r="FR43" s="69">
        <f aca="true" t="shared" si="48" ref="FR43:FR74">CM43+CT43+DA43+DH43+DO43+DV43+EC43+EJ43+EQ43+EX43+FE43+FL43</f>
        <v>839.45</v>
      </c>
      <c r="FS43" s="182">
        <f t="shared" si="40"/>
        <v>6.611614747751504</v>
      </c>
      <c r="FT43" s="69">
        <f aca="true" t="shared" si="49" ref="FT43:FT74">(FQ43/C43)-FR43</f>
        <v>-35.08478260869572</v>
      </c>
      <c r="FU43" s="181">
        <f aca="true" t="shared" si="50" ref="FU43:FU74">FT43*3.9</f>
        <v>-136.8306521739133</v>
      </c>
      <c r="FV43" s="166"/>
      <c r="FW43" s="183">
        <f t="shared" si="41"/>
        <v>6.618</v>
      </c>
      <c r="FX43" s="182">
        <f t="shared" si="42"/>
        <v>8.071333333333333</v>
      </c>
      <c r="FY43" s="69">
        <f aca="true" t="shared" si="51" ref="FY43:FY74">FK43+FD43+EW43+EP43+EI43+EB43+DU43+DN43+DG43+CZ43+CS43+CL43+BX43+BQ43+BJ43+BC43+AV43+AO43+AH43+AA43+T43+M43+F43</f>
        <v>19528.409999999996</v>
      </c>
      <c r="FZ43" s="69">
        <f aca="true" t="shared" si="52" ref="FZ43:FZ74">FL43+FE43+EX43+EQ43+EJ43+EC43+DV43+DO43+DH43+DA43+CT43+CM43+BY43+BR43+BK43+BD43+AW43+AP43+AI43+AB43+U43+N43+G43</f>
        <v>3042.6500000000005</v>
      </c>
      <c r="GA43" s="69">
        <f aca="true" t="shared" si="53" ref="GA43:GA74">(FY43/C43)-FZ43</f>
        <v>-212.44565217391437</v>
      </c>
      <c r="GB43" s="181">
        <f aca="true" t="shared" si="54" ref="GB43:GB74">GA43*3.85</f>
        <v>-817.9157608695704</v>
      </c>
      <c r="GC43" s="162"/>
      <c r="GD43" s="161">
        <f>EZ43</f>
        <v>11574.62</v>
      </c>
      <c r="GE43" s="160">
        <f aca="true" t="shared" si="55" ref="GE43:GE74">FK43+FD43+EW43+EP43+EI43+EB43+DU43+DN43+DG43+CZ43+CS43+CL43+BX43+BQ43+BJ43+BC43+AV43+AO43+AH43+AA43+T43+M43+F43</f>
        <v>19528.409999999996</v>
      </c>
      <c r="GF43" s="69">
        <f>FA43</f>
        <v>1538.64</v>
      </c>
      <c r="GG43" s="24">
        <f aca="true" t="shared" si="56" ref="GG43:GG74">FL43+FE43+EX43+EQ43+EJ43+EC43+DV43+DO43+DH43+DA43+CT43+CM43+BY43+BR43+BK43+BD43+AW43+AP43+AI43+AB43+U43+N43+G43</f>
        <v>3042.6500000000005</v>
      </c>
      <c r="GH43" s="72"/>
      <c r="GI43" s="161">
        <f aca="true" t="shared" si="57" ref="GI43:GI74">(GD43/C43)-GF43</f>
        <v>138.84115942028984</v>
      </c>
      <c r="GJ43" s="24">
        <f aca="true" t="shared" si="58" ref="GJ43:GJ74">(GE43/C43)-GG43</f>
        <v>-212.44565217391437</v>
      </c>
    </row>
    <row r="44" spans="1:192" s="20" customFormat="1" ht="12.75">
      <c r="A44" s="20" t="s">
        <v>12</v>
      </c>
      <c r="B44" s="21" t="s">
        <v>38</v>
      </c>
      <c r="C44" s="20">
        <v>5.9</v>
      </c>
      <c r="D44" s="183">
        <v>7</v>
      </c>
      <c r="E44" s="182">
        <v>8.9</v>
      </c>
      <c r="F44" s="69">
        <v>1620.5</v>
      </c>
      <c r="G44" s="69">
        <v>182.7</v>
      </c>
      <c r="H44" s="69"/>
      <c r="I44" s="69">
        <v>2735.6</v>
      </c>
      <c r="J44" s="24">
        <v>314.3</v>
      </c>
      <c r="K44" s="183">
        <v>6.6</v>
      </c>
      <c r="L44" s="182">
        <v>8.6</v>
      </c>
      <c r="M44" s="69">
        <v>604.6</v>
      </c>
      <c r="N44" s="69">
        <v>91.6</v>
      </c>
      <c r="O44" s="69">
        <v>4369</v>
      </c>
      <c r="P44" s="69">
        <v>3341.1</v>
      </c>
      <c r="Q44" s="24">
        <v>479.2</v>
      </c>
      <c r="R44" s="30">
        <v>8.1</v>
      </c>
      <c r="S44" s="22">
        <v>9.2</v>
      </c>
      <c r="T44" s="69">
        <v>703.2</v>
      </c>
      <c r="U44" s="69">
        <v>87</v>
      </c>
      <c r="V44" s="69">
        <v>3585</v>
      </c>
      <c r="W44" s="69">
        <v>4170.6</v>
      </c>
      <c r="X44" s="24">
        <v>584.3</v>
      </c>
      <c r="Y44" s="183"/>
      <c r="Z44" s="182"/>
      <c r="AA44" s="69"/>
      <c r="AB44" s="69"/>
      <c r="AC44" s="69"/>
      <c r="AD44" s="69"/>
      <c r="AE44" s="24"/>
      <c r="AF44" s="30">
        <v>8.1</v>
      </c>
      <c r="AG44" s="22">
        <v>9</v>
      </c>
      <c r="AH44" s="22">
        <v>532.8</v>
      </c>
      <c r="AI44" s="22">
        <v>66.2</v>
      </c>
      <c r="AJ44" s="22">
        <v>2626</v>
      </c>
      <c r="AK44" s="22"/>
      <c r="AL44" s="23">
        <v>765.8</v>
      </c>
      <c r="AM44" s="183"/>
      <c r="AN44" s="182"/>
      <c r="AO44" s="69"/>
      <c r="AP44" s="69"/>
      <c r="AQ44" s="69"/>
      <c r="AR44" s="69"/>
      <c r="AS44" s="24"/>
      <c r="AT44" s="188">
        <v>7.6</v>
      </c>
      <c r="AU44" s="187">
        <v>8.9</v>
      </c>
      <c r="AV44" s="69">
        <v>695.6</v>
      </c>
      <c r="AW44" s="69">
        <v>91</v>
      </c>
      <c r="AX44" s="69">
        <v>4837</v>
      </c>
      <c r="AY44" s="69">
        <v>6657</v>
      </c>
      <c r="AZ44" s="24">
        <v>896</v>
      </c>
      <c r="BA44" s="188">
        <v>8</v>
      </c>
      <c r="BB44" s="187">
        <v>9.1</v>
      </c>
      <c r="BC44" s="27">
        <v>122.7</v>
      </c>
      <c r="BD44" s="27">
        <v>138.5</v>
      </c>
      <c r="BE44" s="69">
        <v>5694</v>
      </c>
      <c r="BF44" s="69">
        <v>6779.7</v>
      </c>
      <c r="BG44" s="24">
        <v>1035</v>
      </c>
      <c r="BH44" s="188">
        <v>6.1</v>
      </c>
      <c r="BI44" s="187">
        <v>8.2</v>
      </c>
      <c r="BJ44" s="69">
        <v>214</v>
      </c>
      <c r="BK44" s="69">
        <v>26</v>
      </c>
      <c r="BL44" s="69">
        <v>1888</v>
      </c>
      <c r="BM44" s="69">
        <v>7985</v>
      </c>
      <c r="BN44" s="24">
        <v>1070</v>
      </c>
      <c r="BO44" s="188">
        <v>6.1</v>
      </c>
      <c r="BP44" s="187">
        <v>8.1</v>
      </c>
      <c r="BQ44" s="69">
        <v>545</v>
      </c>
      <c r="BR44" s="69">
        <v>67</v>
      </c>
      <c r="BS44" s="69">
        <v>4740</v>
      </c>
      <c r="BT44" s="69">
        <v>8530</v>
      </c>
      <c r="BU44" s="69">
        <v>1159</v>
      </c>
      <c r="BV44" s="188">
        <v>7.1</v>
      </c>
      <c r="BW44" s="187">
        <v>8.8</v>
      </c>
      <c r="BX44" s="69">
        <v>354</v>
      </c>
      <c r="BY44" s="69">
        <v>40</v>
      </c>
      <c r="BZ44" s="189">
        <v>1896</v>
      </c>
      <c r="CA44" s="69">
        <v>8884</v>
      </c>
      <c r="CB44" s="24">
        <v>1210</v>
      </c>
      <c r="CC44" s="69"/>
      <c r="CD44" s="184">
        <f t="shared" si="43"/>
        <v>4859.6</v>
      </c>
      <c r="CE44" s="69">
        <f t="shared" si="44"/>
        <v>723.8</v>
      </c>
      <c r="CF44" s="234">
        <f t="shared" si="39"/>
        <v>6.71400939486046</v>
      </c>
      <c r="CG44" s="69">
        <f t="shared" si="45"/>
        <v>99.8610169491526</v>
      </c>
      <c r="CH44" s="181">
        <f t="shared" si="46"/>
        <v>379.47186440677984</v>
      </c>
      <c r="CI44" s="72"/>
      <c r="CJ44" s="188">
        <v>6.8</v>
      </c>
      <c r="CK44" s="187">
        <v>8.7</v>
      </c>
      <c r="CL44" s="69">
        <v>522</v>
      </c>
      <c r="CM44" s="69">
        <v>60.1</v>
      </c>
      <c r="CN44" s="189">
        <v>3343</v>
      </c>
      <c r="CO44" s="69">
        <v>9406</v>
      </c>
      <c r="CP44" s="24">
        <v>1288</v>
      </c>
      <c r="CQ44" s="188">
        <v>6.5</v>
      </c>
      <c r="CR44" s="187">
        <v>8.5</v>
      </c>
      <c r="CS44" s="69">
        <v>983</v>
      </c>
      <c r="CT44" s="69">
        <v>115</v>
      </c>
      <c r="CU44" s="189">
        <v>6518</v>
      </c>
      <c r="CV44" s="69">
        <v>10389</v>
      </c>
      <c r="CW44" s="24">
        <v>1363</v>
      </c>
      <c r="CX44" s="188">
        <v>7.99</v>
      </c>
      <c r="CY44" s="187">
        <v>9.3</v>
      </c>
      <c r="CZ44" s="69">
        <v>545.64</v>
      </c>
      <c r="DA44" s="69">
        <v>68.27</v>
      </c>
      <c r="DB44" s="69">
        <v>4722</v>
      </c>
      <c r="DC44" s="69">
        <v>10415.2</v>
      </c>
      <c r="DD44" s="24">
        <v>1431.79</v>
      </c>
      <c r="DE44" s="183">
        <v>8.68</v>
      </c>
      <c r="DF44" s="182">
        <v>9.74</v>
      </c>
      <c r="DG44" s="69">
        <v>1227.45</v>
      </c>
      <c r="DH44" s="69">
        <v>141.4</v>
      </c>
      <c r="DI44" s="69">
        <v>3649</v>
      </c>
      <c r="DJ44" s="69">
        <v>11642.65</v>
      </c>
      <c r="DK44" s="24">
        <v>1573.77</v>
      </c>
      <c r="DL44" s="183">
        <v>5.25</v>
      </c>
      <c r="DM44" s="182">
        <v>7.37</v>
      </c>
      <c r="DN44" s="69">
        <v>11.74</v>
      </c>
      <c r="DO44" s="69">
        <v>224</v>
      </c>
      <c r="DP44" s="69">
        <v>8006</v>
      </c>
      <c r="DQ44" s="233">
        <v>9881</v>
      </c>
      <c r="DR44" s="24">
        <v>1365.38</v>
      </c>
      <c r="DS44" s="186"/>
      <c r="DT44" s="72"/>
      <c r="DU44" s="72"/>
      <c r="DV44" s="72"/>
      <c r="DW44" s="72"/>
      <c r="DX44" s="72"/>
      <c r="DY44" s="185"/>
      <c r="DZ44" s="186"/>
      <c r="EA44" s="72"/>
      <c r="EB44" s="72"/>
      <c r="EC44" s="72"/>
      <c r="ED44" s="72"/>
      <c r="EE44" s="72"/>
      <c r="EF44" s="185"/>
      <c r="EG44" s="191"/>
      <c r="EH44" s="190"/>
      <c r="EI44" s="72"/>
      <c r="EJ44" s="72"/>
      <c r="EK44" s="72"/>
      <c r="EL44" s="72"/>
      <c r="EM44" s="185"/>
      <c r="EN44" s="182">
        <v>7.29</v>
      </c>
      <c r="EO44" s="182">
        <v>8.73</v>
      </c>
      <c r="EP44" s="230">
        <v>849.09</v>
      </c>
      <c r="EQ44" s="230">
        <v>116.51</v>
      </c>
      <c r="ER44" s="230">
        <v>0</v>
      </c>
      <c r="ES44" s="230">
        <v>13421.89</v>
      </c>
      <c r="ET44" s="230">
        <v>1806.69</v>
      </c>
      <c r="EU44" s="219">
        <v>7.63</v>
      </c>
      <c r="EV44" s="218">
        <v>9.1</v>
      </c>
      <c r="EW44" s="69">
        <v>686.47</v>
      </c>
      <c r="EX44" s="69">
        <v>89.96</v>
      </c>
      <c r="EY44" s="69">
        <v>0</v>
      </c>
      <c r="EZ44" s="69">
        <v>14108.38</v>
      </c>
      <c r="FA44" s="24">
        <v>1897.05</v>
      </c>
      <c r="FB44" s="183">
        <v>7.31</v>
      </c>
      <c r="FC44" s="182">
        <v>9.22</v>
      </c>
      <c r="FD44" s="69">
        <v>676.88</v>
      </c>
      <c r="FE44" s="69">
        <v>92.62</v>
      </c>
      <c r="FF44" s="69">
        <v>0</v>
      </c>
      <c r="FG44" s="69">
        <v>14785.21</v>
      </c>
      <c r="FH44" s="69">
        <v>1990.16</v>
      </c>
      <c r="FI44" s="183">
        <v>7.24</v>
      </c>
      <c r="FJ44" s="182">
        <v>9.22</v>
      </c>
      <c r="FK44" s="69">
        <v>531.61</v>
      </c>
      <c r="FL44" s="69">
        <v>73.41</v>
      </c>
      <c r="FM44" s="69">
        <v>0</v>
      </c>
      <c r="FN44" s="69">
        <v>15316.78</v>
      </c>
      <c r="FO44" s="24">
        <v>2064.29</v>
      </c>
      <c r="FP44" s="72"/>
      <c r="FQ44" s="184">
        <f t="shared" si="47"/>
        <v>6033.88</v>
      </c>
      <c r="FR44" s="69">
        <f t="shared" si="48"/>
        <v>981.27</v>
      </c>
      <c r="FS44" s="182">
        <f t="shared" si="40"/>
        <v>6.149051739072834</v>
      </c>
      <c r="FT44" s="69">
        <f t="shared" si="49"/>
        <v>41.42152542372878</v>
      </c>
      <c r="FU44" s="181">
        <f t="shared" si="50"/>
        <v>161.54394915254224</v>
      </c>
      <c r="FV44" s="166"/>
      <c r="FW44" s="183">
        <f t="shared" si="41"/>
        <v>7.188333333333331</v>
      </c>
      <c r="FX44" s="182">
        <f t="shared" si="42"/>
        <v>8.815555555555555</v>
      </c>
      <c r="FY44" s="69">
        <f t="shared" si="51"/>
        <v>11426.28</v>
      </c>
      <c r="FZ44" s="69">
        <f t="shared" si="52"/>
        <v>1771.27</v>
      </c>
      <c r="GA44" s="69">
        <f t="shared" si="53"/>
        <v>165.3876271186441</v>
      </c>
      <c r="GB44" s="181">
        <f t="shared" si="54"/>
        <v>636.7423644067799</v>
      </c>
      <c r="GC44" s="162"/>
      <c r="GD44" s="161">
        <f>FG44</f>
        <v>14785.21</v>
      </c>
      <c r="GE44" s="160">
        <f t="shared" si="55"/>
        <v>11426.28</v>
      </c>
      <c r="GF44" s="69">
        <f>FO44</f>
        <v>2064.29</v>
      </c>
      <c r="GG44" s="24">
        <f t="shared" si="56"/>
        <v>1771.27</v>
      </c>
      <c r="GH44" s="69"/>
      <c r="GI44" s="161">
        <f t="shared" si="57"/>
        <v>441.677796610169</v>
      </c>
      <c r="GJ44" s="24">
        <f t="shared" si="58"/>
        <v>165.3876271186441</v>
      </c>
    </row>
    <row r="45" spans="1:192" s="20" customFormat="1" ht="12.75">
      <c r="A45" s="20" t="s">
        <v>12</v>
      </c>
      <c r="B45" s="21" t="s">
        <v>39</v>
      </c>
      <c r="C45" s="20">
        <v>6.08</v>
      </c>
      <c r="D45" s="183">
        <v>8.8</v>
      </c>
      <c r="E45" s="182">
        <v>9.9</v>
      </c>
      <c r="F45" s="69">
        <v>927.8</v>
      </c>
      <c r="G45" s="69">
        <v>105.4</v>
      </c>
      <c r="H45" s="69">
        <v>2637</v>
      </c>
      <c r="I45" s="69"/>
      <c r="J45" s="24">
        <v>543.1</v>
      </c>
      <c r="K45" s="183">
        <v>8.8</v>
      </c>
      <c r="L45" s="182">
        <v>9.8</v>
      </c>
      <c r="M45" s="69">
        <v>2595.9</v>
      </c>
      <c r="N45" s="69">
        <v>294.6</v>
      </c>
      <c r="O45" s="69">
        <v>7411</v>
      </c>
      <c r="P45" s="69"/>
      <c r="Q45" s="24">
        <v>733.4</v>
      </c>
      <c r="R45" s="30">
        <v>9.08</v>
      </c>
      <c r="S45" s="22">
        <v>10.08</v>
      </c>
      <c r="T45" s="69">
        <v>1422.05</v>
      </c>
      <c r="U45" s="69">
        <v>156.55</v>
      </c>
      <c r="V45" s="69">
        <v>2940</v>
      </c>
      <c r="W45" s="69">
        <v>7783.05</v>
      </c>
      <c r="X45" s="24">
        <v>890.58</v>
      </c>
      <c r="Y45" s="183">
        <v>9</v>
      </c>
      <c r="Z45" s="182">
        <v>9.9</v>
      </c>
      <c r="AA45" s="69">
        <v>1320.3</v>
      </c>
      <c r="AB45" s="69">
        <v>146.2</v>
      </c>
      <c r="AC45" s="69">
        <v>4430</v>
      </c>
      <c r="AD45" s="69">
        <v>9103</v>
      </c>
      <c r="AE45" s="24">
        <v>1037.5</v>
      </c>
      <c r="AF45" s="30"/>
      <c r="AG45" s="22"/>
      <c r="AH45" s="22"/>
      <c r="AI45" s="22"/>
      <c r="AJ45" s="22"/>
      <c r="AK45" s="22"/>
      <c r="AL45" s="23"/>
      <c r="AM45" s="183"/>
      <c r="AN45" s="182"/>
      <c r="AO45" s="69"/>
      <c r="AP45" s="69"/>
      <c r="AQ45" s="69"/>
      <c r="AR45" s="69"/>
      <c r="AS45" s="24"/>
      <c r="AT45" s="188">
        <v>7.5</v>
      </c>
      <c r="AU45" s="187">
        <v>8.6</v>
      </c>
      <c r="AV45" s="69">
        <v>1175.4</v>
      </c>
      <c r="AW45" s="69">
        <v>156.1</v>
      </c>
      <c r="AX45" s="69">
        <v>6698</v>
      </c>
      <c r="AY45" s="69">
        <v>10278</v>
      </c>
      <c r="AZ45" s="24">
        <v>1994.4</v>
      </c>
      <c r="BA45" s="188">
        <v>7.5</v>
      </c>
      <c r="BB45" s="187">
        <v>8.8</v>
      </c>
      <c r="BC45" s="69">
        <v>632</v>
      </c>
      <c r="BD45" s="69">
        <v>84</v>
      </c>
      <c r="BE45" s="69">
        <v>3568</v>
      </c>
      <c r="BF45" s="69">
        <v>10910</v>
      </c>
      <c r="BG45" s="24">
        <v>1279</v>
      </c>
      <c r="BH45" s="188">
        <v>7.21</v>
      </c>
      <c r="BI45" s="187">
        <v>8.65</v>
      </c>
      <c r="BJ45" s="69">
        <v>882</v>
      </c>
      <c r="BK45" s="69">
        <v>122</v>
      </c>
      <c r="BL45" s="69">
        <v>5527</v>
      </c>
      <c r="BM45" s="69">
        <v>11793</v>
      </c>
      <c r="BN45" s="24">
        <v>1402</v>
      </c>
      <c r="BO45" s="188"/>
      <c r="BP45" s="187"/>
      <c r="BQ45" s="69"/>
      <c r="BR45" s="69"/>
      <c r="BS45" s="69"/>
      <c r="BT45" s="69"/>
      <c r="BU45" s="69"/>
      <c r="BV45" s="188">
        <v>6.8</v>
      </c>
      <c r="BW45" s="187">
        <v>8.6</v>
      </c>
      <c r="BX45" s="69">
        <v>1439</v>
      </c>
      <c r="BY45" s="69">
        <v>168</v>
      </c>
      <c r="BZ45" s="189">
        <v>8235</v>
      </c>
      <c r="CA45" s="69">
        <v>13232</v>
      </c>
      <c r="CB45" s="24">
        <v>1570</v>
      </c>
      <c r="CC45" s="69"/>
      <c r="CD45" s="184">
        <f t="shared" si="43"/>
        <v>10394.45</v>
      </c>
      <c r="CE45" s="69">
        <f t="shared" si="44"/>
        <v>1232.85</v>
      </c>
      <c r="CF45" s="182">
        <f t="shared" si="39"/>
        <v>8.431236565681147</v>
      </c>
      <c r="CG45" s="69">
        <f t="shared" si="45"/>
        <v>476.7634868421055</v>
      </c>
      <c r="CH45" s="181">
        <f t="shared" si="46"/>
        <v>1811.701250000001</v>
      </c>
      <c r="CI45" s="72"/>
      <c r="CJ45" s="188">
        <v>6.85</v>
      </c>
      <c r="CK45" s="187">
        <v>8.59</v>
      </c>
      <c r="CL45" s="69">
        <v>2638.76</v>
      </c>
      <c r="CM45" s="69">
        <v>385.15</v>
      </c>
      <c r="CN45" s="189">
        <v>5744</v>
      </c>
      <c r="CO45" s="69">
        <v>14432.53</v>
      </c>
      <c r="CP45" s="24">
        <v>1789.84</v>
      </c>
      <c r="CQ45" s="188">
        <v>7.22</v>
      </c>
      <c r="CR45" s="187">
        <v>8.77</v>
      </c>
      <c r="CS45" s="69">
        <v>415.61</v>
      </c>
      <c r="CT45" s="69">
        <v>57.56</v>
      </c>
      <c r="CU45" s="189">
        <v>5971.94</v>
      </c>
      <c r="CV45" s="69">
        <v>14848.14</v>
      </c>
      <c r="CW45" s="24">
        <v>1847.72</v>
      </c>
      <c r="CX45" s="188">
        <v>7.22</v>
      </c>
      <c r="CY45" s="187">
        <v>8.77</v>
      </c>
      <c r="CZ45" s="69">
        <v>415.61</v>
      </c>
      <c r="DA45" s="69">
        <v>57.56</v>
      </c>
      <c r="DB45" s="69">
        <v>2819</v>
      </c>
      <c r="DC45" s="69">
        <v>14848.14</v>
      </c>
      <c r="DD45" s="24">
        <v>1847.72</v>
      </c>
      <c r="DE45" s="183">
        <v>7.81</v>
      </c>
      <c r="DF45" s="182">
        <v>9.08</v>
      </c>
      <c r="DG45" s="69">
        <v>876.79</v>
      </c>
      <c r="DH45" s="69">
        <v>112.27</v>
      </c>
      <c r="DI45" s="69">
        <v>5891</v>
      </c>
      <c r="DJ45" s="69">
        <v>16262.15</v>
      </c>
      <c r="DK45" s="24">
        <v>2028.56</v>
      </c>
      <c r="DL45" s="183">
        <v>8.2</v>
      </c>
      <c r="DM45" s="182">
        <v>9.51</v>
      </c>
      <c r="DN45" s="69">
        <v>460.88</v>
      </c>
      <c r="DO45" s="69">
        <v>56.18</v>
      </c>
      <c r="DP45" s="69">
        <v>5901</v>
      </c>
      <c r="DQ45" s="232">
        <v>16723.03</v>
      </c>
      <c r="DR45" s="24">
        <v>2084.99</v>
      </c>
      <c r="DS45" s="186"/>
      <c r="DT45" s="72"/>
      <c r="DU45" s="72"/>
      <c r="DV45" s="72"/>
      <c r="DW45" s="72"/>
      <c r="DX45" s="72"/>
      <c r="DY45" s="185"/>
      <c r="DZ45" s="186"/>
      <c r="EA45" s="72"/>
      <c r="EB45" s="72"/>
      <c r="EC45" s="72"/>
      <c r="ED45" s="72"/>
      <c r="EE45" s="72"/>
      <c r="EF45" s="185"/>
      <c r="EG45" s="183">
        <v>8</v>
      </c>
      <c r="EH45" s="182">
        <v>9.2</v>
      </c>
      <c r="EI45" s="69">
        <v>740.9</v>
      </c>
      <c r="EJ45" s="69">
        <v>92.7</v>
      </c>
      <c r="EK45" s="69">
        <v>4676</v>
      </c>
      <c r="EL45" s="231">
        <v>0</v>
      </c>
      <c r="EM45" s="24">
        <v>2178.1</v>
      </c>
      <c r="EN45" s="182">
        <v>8.34</v>
      </c>
      <c r="EO45" s="182">
        <v>9.53</v>
      </c>
      <c r="EP45" s="230">
        <v>905.87</v>
      </c>
      <c r="EQ45" s="230">
        <v>108.64</v>
      </c>
      <c r="ER45" s="230">
        <v>0</v>
      </c>
      <c r="ES45" s="230">
        <v>18369.75</v>
      </c>
      <c r="ET45" s="230">
        <v>2287.66</v>
      </c>
      <c r="EU45" s="219">
        <v>7.66</v>
      </c>
      <c r="EV45" s="218">
        <v>8.97</v>
      </c>
      <c r="EW45" s="69">
        <v>524.63</v>
      </c>
      <c r="EX45" s="69">
        <v>68.49</v>
      </c>
      <c r="EY45" s="69">
        <v>0</v>
      </c>
      <c r="EZ45" s="69">
        <v>18894.37</v>
      </c>
      <c r="FA45" s="24">
        <v>2356.71</v>
      </c>
      <c r="FB45" s="191"/>
      <c r="FC45" s="190"/>
      <c r="FD45" s="72"/>
      <c r="FE45" s="72"/>
      <c r="FF45" s="72"/>
      <c r="FG45" s="72"/>
      <c r="FH45" s="72"/>
      <c r="FI45" s="183">
        <v>6.83</v>
      </c>
      <c r="FJ45" s="182">
        <v>8.38</v>
      </c>
      <c r="FK45" s="69">
        <v>514.65</v>
      </c>
      <c r="FL45" s="69">
        <v>75.31</v>
      </c>
      <c r="FM45" s="69">
        <v>0</v>
      </c>
      <c r="FN45" s="69">
        <v>19818.59</v>
      </c>
      <c r="FO45" s="24">
        <v>2490.36</v>
      </c>
      <c r="FP45" s="72"/>
      <c r="FQ45" s="184">
        <f t="shared" si="47"/>
        <v>7493.7</v>
      </c>
      <c r="FR45" s="69">
        <f t="shared" si="48"/>
        <v>1013.8599999999999</v>
      </c>
      <c r="FS45" s="182">
        <f t="shared" si="40"/>
        <v>7.3912571755469205</v>
      </c>
      <c r="FT45" s="69">
        <f t="shared" si="49"/>
        <v>218.65644736842114</v>
      </c>
      <c r="FU45" s="181">
        <f t="shared" si="50"/>
        <v>852.7601447368424</v>
      </c>
      <c r="FV45" s="166"/>
      <c r="FW45" s="183">
        <f t="shared" si="41"/>
        <v>7.812941176470588</v>
      </c>
      <c r="FX45" s="182">
        <f t="shared" si="42"/>
        <v>9.12529411764706</v>
      </c>
      <c r="FY45" s="69">
        <f t="shared" si="51"/>
        <v>17888.149999999998</v>
      </c>
      <c r="FZ45" s="69">
        <f t="shared" si="52"/>
        <v>2246.71</v>
      </c>
      <c r="GA45" s="69">
        <f t="shared" si="53"/>
        <v>695.4199342105258</v>
      </c>
      <c r="GB45" s="181">
        <f t="shared" si="54"/>
        <v>2677.3667467105242</v>
      </c>
      <c r="GC45" s="162"/>
      <c r="GD45" s="161">
        <f>EZ45</f>
        <v>18894.37</v>
      </c>
      <c r="GE45" s="160">
        <f t="shared" si="55"/>
        <v>17888.149999999998</v>
      </c>
      <c r="GF45" s="69">
        <f>FO45</f>
        <v>2490.36</v>
      </c>
      <c r="GG45" s="24">
        <f t="shared" si="56"/>
        <v>2246.71</v>
      </c>
      <c r="GH45" s="72"/>
      <c r="GI45" s="161">
        <f t="shared" si="57"/>
        <v>617.266644736842</v>
      </c>
      <c r="GJ45" s="24">
        <f t="shared" si="58"/>
        <v>695.4199342105258</v>
      </c>
    </row>
    <row r="46" spans="1:192" s="20" customFormat="1" ht="12.75">
      <c r="A46" s="20" t="s">
        <v>12</v>
      </c>
      <c r="B46" s="21" t="s">
        <v>169</v>
      </c>
      <c r="C46" s="20">
        <v>6.3</v>
      </c>
      <c r="D46" s="183"/>
      <c r="E46" s="182"/>
      <c r="F46" s="69"/>
      <c r="G46" s="69"/>
      <c r="H46" s="69"/>
      <c r="I46" s="69"/>
      <c r="J46" s="24"/>
      <c r="K46" s="183"/>
      <c r="L46" s="182"/>
      <c r="M46" s="69"/>
      <c r="N46" s="69"/>
      <c r="O46" s="69"/>
      <c r="P46" s="69"/>
      <c r="Q46" s="24"/>
      <c r="R46" s="30"/>
      <c r="S46" s="22"/>
      <c r="T46" s="69"/>
      <c r="U46" s="69"/>
      <c r="V46" s="69"/>
      <c r="W46" s="69"/>
      <c r="X46" s="24"/>
      <c r="Y46" s="183"/>
      <c r="Z46" s="182"/>
      <c r="AA46" s="69"/>
      <c r="AB46" s="69"/>
      <c r="AC46" s="69"/>
      <c r="AD46" s="69"/>
      <c r="AE46" s="24"/>
      <c r="AF46" s="30"/>
      <c r="AG46" s="22"/>
      <c r="AH46" s="22"/>
      <c r="AI46" s="22"/>
      <c r="AJ46" s="22"/>
      <c r="AK46" s="22"/>
      <c r="AL46" s="23"/>
      <c r="AM46" s="183"/>
      <c r="AN46" s="182"/>
      <c r="AO46" s="69"/>
      <c r="AP46" s="69"/>
      <c r="AQ46" s="69"/>
      <c r="AR46" s="69"/>
      <c r="AS46" s="24"/>
      <c r="AT46" s="188"/>
      <c r="AU46" s="187"/>
      <c r="AV46" s="69"/>
      <c r="AW46" s="69"/>
      <c r="AX46" s="69"/>
      <c r="AY46" s="69"/>
      <c r="AZ46" s="24"/>
      <c r="BA46" s="188"/>
      <c r="BB46" s="187"/>
      <c r="BC46" s="69"/>
      <c r="BD46" s="69"/>
      <c r="BE46" s="69"/>
      <c r="BF46" s="69"/>
      <c r="BG46" s="24"/>
      <c r="BH46" s="188"/>
      <c r="BI46" s="187"/>
      <c r="BJ46" s="69"/>
      <c r="BK46" s="69"/>
      <c r="BL46" s="69"/>
      <c r="BM46" s="69"/>
      <c r="BN46" s="24"/>
      <c r="BO46" s="188"/>
      <c r="BP46" s="187"/>
      <c r="BQ46" s="69"/>
      <c r="BR46" s="69"/>
      <c r="BS46" s="69"/>
      <c r="BT46" s="69"/>
      <c r="BU46" s="69"/>
      <c r="BV46" s="188"/>
      <c r="BW46" s="187"/>
      <c r="BX46" s="69"/>
      <c r="BY46" s="69"/>
      <c r="BZ46" s="189"/>
      <c r="CA46" s="69"/>
      <c r="CB46" s="24"/>
      <c r="CC46" s="69"/>
      <c r="CD46" s="184">
        <f t="shared" si="43"/>
        <v>0</v>
      </c>
      <c r="CE46" s="69">
        <f t="shared" si="44"/>
        <v>0</v>
      </c>
      <c r="CF46" s="182"/>
      <c r="CG46" s="69">
        <f t="shared" si="45"/>
        <v>0</v>
      </c>
      <c r="CH46" s="181">
        <f t="shared" si="46"/>
        <v>0</v>
      </c>
      <c r="CI46" s="72"/>
      <c r="CJ46" s="209"/>
      <c r="CK46" s="208"/>
      <c r="CL46" s="72"/>
      <c r="CM46" s="72"/>
      <c r="CN46" s="72"/>
      <c r="CO46" s="72"/>
      <c r="CP46" s="185"/>
      <c r="CQ46" s="209"/>
      <c r="CR46" s="208"/>
      <c r="CS46" s="72"/>
      <c r="CT46" s="72"/>
      <c r="CU46" s="72"/>
      <c r="CV46" s="72"/>
      <c r="CW46" s="185"/>
      <c r="CX46" s="209"/>
      <c r="CY46" s="208"/>
      <c r="CZ46" s="228"/>
      <c r="DA46" s="228"/>
      <c r="DB46" s="228"/>
      <c r="DC46" s="228"/>
      <c r="DD46" s="227"/>
      <c r="DE46" s="229"/>
      <c r="DF46" s="228"/>
      <c r="DG46" s="228"/>
      <c r="DH46" s="228"/>
      <c r="DI46" s="228"/>
      <c r="DJ46" s="228"/>
      <c r="DK46" s="227"/>
      <c r="DL46" s="229"/>
      <c r="DM46" s="228"/>
      <c r="DN46" s="228"/>
      <c r="DO46" s="228"/>
      <c r="DP46" s="228"/>
      <c r="DQ46" s="228"/>
      <c r="DR46" s="227"/>
      <c r="DS46" s="229"/>
      <c r="DT46" s="228"/>
      <c r="DU46" s="228"/>
      <c r="DV46" s="228"/>
      <c r="DW46" s="228"/>
      <c r="DX46" s="228"/>
      <c r="DY46" s="227"/>
      <c r="DZ46" s="229"/>
      <c r="EA46" s="228"/>
      <c r="EB46" s="228"/>
      <c r="EC46" s="228"/>
      <c r="ED46" s="228"/>
      <c r="EE46" s="228"/>
      <c r="EF46" s="227"/>
      <c r="EG46" s="191"/>
      <c r="EH46" s="190"/>
      <c r="EI46" s="72"/>
      <c r="EJ46" s="72"/>
      <c r="EK46" s="72"/>
      <c r="EL46" s="72"/>
      <c r="EM46" s="185"/>
      <c r="EN46" s="190"/>
      <c r="EO46" s="190"/>
      <c r="EP46" s="72"/>
      <c r="EQ46" s="72"/>
      <c r="ER46" s="72"/>
      <c r="ES46" s="72"/>
      <c r="ET46" s="72"/>
      <c r="EU46" s="191"/>
      <c r="EV46" s="190"/>
      <c r="EW46" s="72"/>
      <c r="EX46" s="72"/>
      <c r="EY46" s="72"/>
      <c r="EZ46" s="72"/>
      <c r="FA46" s="185"/>
      <c r="FB46" s="183">
        <v>8.77</v>
      </c>
      <c r="FC46" s="182">
        <v>10.08</v>
      </c>
      <c r="FD46" s="69">
        <v>2759.91</v>
      </c>
      <c r="FE46" s="69">
        <v>315</v>
      </c>
      <c r="FF46" s="69">
        <v>314.66</v>
      </c>
      <c r="FG46" s="69">
        <v>7900.62</v>
      </c>
      <c r="FH46" s="69">
        <v>874.68</v>
      </c>
      <c r="FI46" s="183">
        <v>8.61</v>
      </c>
      <c r="FJ46" s="182">
        <v>10.11</v>
      </c>
      <c r="FK46" s="69">
        <v>1058.31</v>
      </c>
      <c r="FL46" s="69">
        <v>122.95</v>
      </c>
      <c r="FN46" s="69">
        <v>8958.95</v>
      </c>
      <c r="FO46" s="24">
        <v>998.19</v>
      </c>
      <c r="FP46" s="72"/>
      <c r="FQ46" s="184">
        <f t="shared" si="47"/>
        <v>3818.22</v>
      </c>
      <c r="FR46" s="69">
        <f t="shared" si="48"/>
        <v>437.95</v>
      </c>
      <c r="FS46" s="182">
        <f t="shared" si="40"/>
        <v>8.718392510560566</v>
      </c>
      <c r="FT46" s="69">
        <f t="shared" si="49"/>
        <v>168.11666666666662</v>
      </c>
      <c r="FU46" s="181">
        <f t="shared" si="50"/>
        <v>655.6549999999997</v>
      </c>
      <c r="FV46" s="166"/>
      <c r="FW46" s="183">
        <f t="shared" si="41"/>
        <v>8.69</v>
      </c>
      <c r="FX46" s="182">
        <f t="shared" si="42"/>
        <v>10.094999999999999</v>
      </c>
      <c r="FY46" s="69">
        <f t="shared" si="51"/>
        <v>3818.22</v>
      </c>
      <c r="FZ46" s="69">
        <f t="shared" si="52"/>
        <v>437.95</v>
      </c>
      <c r="GA46" s="69">
        <f t="shared" si="53"/>
        <v>168.11666666666662</v>
      </c>
      <c r="GB46" s="181">
        <f t="shared" si="54"/>
        <v>647.2491666666665</v>
      </c>
      <c r="GC46" s="162"/>
      <c r="GD46" s="161">
        <f>FG46</f>
        <v>7900.62</v>
      </c>
      <c r="GE46" s="160">
        <f t="shared" si="55"/>
        <v>3818.22</v>
      </c>
      <c r="GF46" s="69">
        <f>FO46</f>
        <v>998.19</v>
      </c>
      <c r="GG46" s="24">
        <f t="shared" si="56"/>
        <v>437.95</v>
      </c>
      <c r="GH46" s="69"/>
      <c r="GI46" s="161">
        <f t="shared" si="57"/>
        <v>255.87666666666655</v>
      </c>
      <c r="GJ46" s="24">
        <f t="shared" si="58"/>
        <v>168.11666666666662</v>
      </c>
    </row>
    <row r="47" spans="1:192" s="20" customFormat="1" ht="12.75">
      <c r="A47" s="20" t="s">
        <v>14</v>
      </c>
      <c r="B47" s="21" t="s">
        <v>40</v>
      </c>
      <c r="C47" s="20">
        <v>9</v>
      </c>
      <c r="D47" s="183"/>
      <c r="E47" s="182"/>
      <c r="F47" s="69"/>
      <c r="G47" s="69"/>
      <c r="H47" s="69"/>
      <c r="I47" s="69"/>
      <c r="J47" s="24"/>
      <c r="K47" s="183"/>
      <c r="L47" s="182"/>
      <c r="M47" s="69"/>
      <c r="N47" s="69"/>
      <c r="O47" s="69"/>
      <c r="P47" s="69"/>
      <c r="Q47" s="24"/>
      <c r="R47" s="30"/>
      <c r="S47" s="22"/>
      <c r="T47" s="69"/>
      <c r="U47" s="69"/>
      <c r="V47" s="69"/>
      <c r="W47" s="69"/>
      <c r="X47" s="24"/>
      <c r="Y47" s="183"/>
      <c r="Z47" s="182"/>
      <c r="AA47" s="69"/>
      <c r="AB47" s="69"/>
      <c r="AC47" s="69"/>
      <c r="AD47" s="69"/>
      <c r="AE47" s="24"/>
      <c r="AF47" s="30"/>
      <c r="AG47" s="22"/>
      <c r="AH47" s="22"/>
      <c r="AI47" s="22"/>
      <c r="AJ47" s="22"/>
      <c r="AK47" s="22"/>
      <c r="AL47" s="23"/>
      <c r="AM47" s="183"/>
      <c r="AN47" s="182"/>
      <c r="AO47" s="69"/>
      <c r="AP47" s="69"/>
      <c r="AQ47" s="69"/>
      <c r="AR47" s="69"/>
      <c r="AS47" s="24"/>
      <c r="AT47" s="188"/>
      <c r="AU47" s="187"/>
      <c r="AV47" s="69"/>
      <c r="AW47" s="69"/>
      <c r="AX47" s="69"/>
      <c r="AY47" s="69"/>
      <c r="AZ47" s="24"/>
      <c r="BA47" s="188"/>
      <c r="BB47" s="187"/>
      <c r="BC47" s="69"/>
      <c r="BD47" s="69"/>
      <c r="BE47" s="69"/>
      <c r="BF47" s="69"/>
      <c r="BG47" s="24"/>
      <c r="BH47" s="188"/>
      <c r="BI47" s="187"/>
      <c r="BJ47" s="69"/>
      <c r="BK47" s="69"/>
      <c r="BL47" s="69"/>
      <c r="BM47" s="69"/>
      <c r="BN47" s="24"/>
      <c r="BO47" s="188">
        <v>7.7</v>
      </c>
      <c r="BP47" s="187"/>
      <c r="BQ47" s="69">
        <v>3174</v>
      </c>
      <c r="BR47" s="69">
        <v>408</v>
      </c>
      <c r="BS47" s="69"/>
      <c r="BT47" s="69">
        <v>3174</v>
      </c>
      <c r="BU47" s="69">
        <v>408</v>
      </c>
      <c r="BV47" s="188"/>
      <c r="BW47" s="187">
        <v>7.68</v>
      </c>
      <c r="BX47" s="69">
        <f>CA47-BT47</f>
        <v>467</v>
      </c>
      <c r="BY47" s="69">
        <f>CB47-BU47</f>
        <v>65</v>
      </c>
      <c r="BZ47" s="189"/>
      <c r="CA47" s="69">
        <v>3641</v>
      </c>
      <c r="CB47" s="24">
        <v>473</v>
      </c>
      <c r="CC47" s="69"/>
      <c r="CD47" s="184">
        <f t="shared" si="43"/>
        <v>3641</v>
      </c>
      <c r="CE47" s="69">
        <f t="shared" si="44"/>
        <v>473</v>
      </c>
      <c r="CF47" s="182">
        <f aca="true" t="shared" si="59" ref="CF47:CF64">CD47/CE47</f>
        <v>7.6976744186046515</v>
      </c>
      <c r="CG47" s="69">
        <f t="shared" si="45"/>
        <v>-68.44444444444446</v>
      </c>
      <c r="CH47" s="181">
        <f t="shared" si="46"/>
        <v>-260.0888888888889</v>
      </c>
      <c r="CI47" s="72"/>
      <c r="CJ47" s="188">
        <v>7.6</v>
      </c>
      <c r="CK47" s="187">
        <v>8.18</v>
      </c>
      <c r="CL47" s="205">
        <f>CO47-CA47</f>
        <v>5108.959999999999</v>
      </c>
      <c r="CM47" s="205">
        <f>CP47-CB47</f>
        <v>671.8800000000001</v>
      </c>
      <c r="CN47" s="189"/>
      <c r="CO47" s="69">
        <v>8749.96</v>
      </c>
      <c r="CP47" s="24">
        <v>1144.88</v>
      </c>
      <c r="CQ47" s="188"/>
      <c r="CR47" s="187"/>
      <c r="CS47" s="69"/>
      <c r="CT47" s="69"/>
      <c r="CU47" s="189"/>
      <c r="CV47" s="69"/>
      <c r="CW47" s="24"/>
      <c r="CX47" s="188">
        <v>7.293575418994414</v>
      </c>
      <c r="CY47" s="187">
        <v>7.880583501006036</v>
      </c>
      <c r="CZ47" s="69">
        <f>DC47-CV47</f>
        <v>7833.3</v>
      </c>
      <c r="DA47" s="69">
        <f>DD47-CW47</f>
        <v>1074</v>
      </c>
      <c r="DB47" s="69"/>
      <c r="DC47" s="69">
        <v>7833.3</v>
      </c>
      <c r="DD47" s="24">
        <v>1074</v>
      </c>
      <c r="DE47" s="183">
        <v>7.293575418994414</v>
      </c>
      <c r="DF47" s="182">
        <v>7.880583501006036</v>
      </c>
      <c r="DG47" s="69">
        <f>DJ47-DC47</f>
        <v>0</v>
      </c>
      <c r="DH47" s="69">
        <f>DK47-DD47</f>
        <v>0</v>
      </c>
      <c r="DI47" s="226">
        <v>0</v>
      </c>
      <c r="DJ47" s="69">
        <v>7833.3</v>
      </c>
      <c r="DK47" s="24">
        <v>1074</v>
      </c>
      <c r="DL47" s="183">
        <v>7.293575418994414</v>
      </c>
      <c r="DM47" s="182">
        <v>7.880583501006036</v>
      </c>
      <c r="DN47" s="69">
        <f>DQ47-DJ47</f>
        <v>0</v>
      </c>
      <c r="DO47" s="69">
        <f>DR47-DK47</f>
        <v>0</v>
      </c>
      <c r="DP47" s="69">
        <v>0</v>
      </c>
      <c r="DQ47" s="69">
        <v>7833.3</v>
      </c>
      <c r="DR47" s="24">
        <v>1074</v>
      </c>
      <c r="DS47" s="186"/>
      <c r="DT47" s="72"/>
      <c r="DU47" s="72"/>
      <c r="DV47" s="72"/>
      <c r="DW47" s="72"/>
      <c r="DX47" s="72"/>
      <c r="DY47" s="185"/>
      <c r="DZ47" s="186"/>
      <c r="EA47" s="72"/>
      <c r="EB47" s="72"/>
      <c r="EC47" s="72"/>
      <c r="ED47" s="72"/>
      <c r="EE47" s="72"/>
      <c r="EF47" s="185"/>
      <c r="EG47" s="191"/>
      <c r="EH47" s="190"/>
      <c r="EI47" s="72"/>
      <c r="EJ47" s="72"/>
      <c r="EK47" s="72"/>
      <c r="EL47" s="72"/>
      <c r="EM47" s="185"/>
      <c r="EN47" s="190"/>
      <c r="EO47" s="190"/>
      <c r="EP47" s="72"/>
      <c r="EQ47" s="72"/>
      <c r="ER47" s="72"/>
      <c r="ES47" s="72"/>
      <c r="ET47" s="72"/>
      <c r="EU47" s="191"/>
      <c r="EV47" s="190"/>
      <c r="EW47" s="72"/>
      <c r="EX47" s="72"/>
      <c r="EY47" s="72"/>
      <c r="EZ47" s="72"/>
      <c r="FA47" s="185"/>
      <c r="FB47" s="191"/>
      <c r="FC47" s="190"/>
      <c r="FD47" s="69">
        <f>FG47-EZ47</f>
        <v>0</v>
      </c>
      <c r="FE47" s="69">
        <f>FH47-FA47</f>
        <v>0</v>
      </c>
      <c r="FF47" s="72"/>
      <c r="FG47" s="72"/>
      <c r="FH47" s="72"/>
      <c r="FI47" s="186"/>
      <c r="FJ47" s="72"/>
      <c r="FK47" s="72"/>
      <c r="FL47" s="72"/>
      <c r="FM47" s="72"/>
      <c r="FN47" s="72"/>
      <c r="FO47" s="185"/>
      <c r="FP47" s="72"/>
      <c r="FQ47" s="184">
        <f t="shared" si="47"/>
        <v>12942.259999999998</v>
      </c>
      <c r="FR47" s="69">
        <f t="shared" si="48"/>
        <v>1745.88</v>
      </c>
      <c r="FS47" s="182">
        <f t="shared" si="40"/>
        <v>7.413029532384813</v>
      </c>
      <c r="FT47" s="69">
        <f t="shared" si="49"/>
        <v>-307.8511111111113</v>
      </c>
      <c r="FU47" s="181">
        <f t="shared" si="50"/>
        <v>-1200.6193333333342</v>
      </c>
      <c r="FV47" s="166"/>
      <c r="FW47" s="183">
        <f t="shared" si="41"/>
        <v>7.436145251396648</v>
      </c>
      <c r="FX47" s="182">
        <f t="shared" si="42"/>
        <v>7.900350100603622</v>
      </c>
      <c r="FY47" s="69">
        <f t="shared" si="51"/>
        <v>16583.26</v>
      </c>
      <c r="FZ47" s="69">
        <f t="shared" si="52"/>
        <v>2218.88</v>
      </c>
      <c r="GA47" s="69">
        <f t="shared" si="53"/>
        <v>-376.2955555555559</v>
      </c>
      <c r="GB47" s="181">
        <f t="shared" si="54"/>
        <v>-1448.7378888888902</v>
      </c>
      <c r="GC47" s="162"/>
      <c r="GD47" s="161">
        <f>DQ47</f>
        <v>7833.3</v>
      </c>
      <c r="GE47" s="160">
        <f t="shared" si="55"/>
        <v>16583.26</v>
      </c>
      <c r="GF47" s="69">
        <f>DR47</f>
        <v>1074</v>
      </c>
      <c r="GG47" s="24">
        <f t="shared" si="56"/>
        <v>2218.88</v>
      </c>
      <c r="GH47" s="72"/>
      <c r="GI47" s="161">
        <f t="shared" si="57"/>
        <v>-203.63333333333333</v>
      </c>
      <c r="GJ47" s="24">
        <f t="shared" si="58"/>
        <v>-376.2955555555559</v>
      </c>
    </row>
    <row r="48" spans="1:192" s="20" customFormat="1" ht="12.75">
      <c r="A48" s="20" t="s">
        <v>14</v>
      </c>
      <c r="B48" s="21" t="s">
        <v>41</v>
      </c>
      <c r="C48" s="20">
        <v>6.16</v>
      </c>
      <c r="D48" s="183"/>
      <c r="E48" s="182"/>
      <c r="F48" s="69"/>
      <c r="G48" s="69"/>
      <c r="H48" s="69"/>
      <c r="I48" s="69"/>
      <c r="J48" s="24"/>
      <c r="K48" s="183"/>
      <c r="L48" s="182"/>
      <c r="M48" s="69"/>
      <c r="N48" s="69"/>
      <c r="O48" s="69"/>
      <c r="P48" s="69"/>
      <c r="Q48" s="24"/>
      <c r="R48" s="30"/>
      <c r="S48" s="22"/>
      <c r="T48" s="69"/>
      <c r="U48" s="69"/>
      <c r="V48" s="69"/>
      <c r="W48" s="69"/>
      <c r="X48" s="24"/>
      <c r="Y48" s="183"/>
      <c r="Z48" s="182"/>
      <c r="AA48" s="69"/>
      <c r="AB48" s="69"/>
      <c r="AC48" s="69"/>
      <c r="AD48" s="69"/>
      <c r="AE48" s="24"/>
      <c r="AF48" s="30"/>
      <c r="AG48" s="22"/>
      <c r="AH48" s="22"/>
      <c r="AI48" s="22"/>
      <c r="AJ48" s="22"/>
      <c r="AK48" s="22"/>
      <c r="AL48" s="23"/>
      <c r="AM48" s="183"/>
      <c r="AN48" s="182"/>
      <c r="AO48" s="69"/>
      <c r="AP48" s="69"/>
      <c r="AQ48" s="69"/>
      <c r="AR48" s="69"/>
      <c r="AS48" s="24"/>
      <c r="AT48" s="188"/>
      <c r="AU48" s="187"/>
      <c r="AV48" s="69"/>
      <c r="AW48" s="69"/>
      <c r="AX48" s="69"/>
      <c r="AY48" s="69"/>
      <c r="AZ48" s="24"/>
      <c r="BA48" s="188"/>
      <c r="BB48" s="187"/>
      <c r="BC48" s="69"/>
      <c r="BD48" s="69"/>
      <c r="BE48" s="69"/>
      <c r="BF48" s="69"/>
      <c r="BG48" s="24"/>
      <c r="BH48" s="188"/>
      <c r="BI48" s="187"/>
      <c r="BJ48" s="69"/>
      <c r="BK48" s="69"/>
      <c r="BL48" s="69"/>
      <c r="BM48" s="69"/>
      <c r="BN48" s="24"/>
      <c r="BO48" s="188">
        <v>9.6</v>
      </c>
      <c r="BP48" s="187">
        <v>9.91</v>
      </c>
      <c r="BQ48" s="69">
        <v>1224</v>
      </c>
      <c r="BR48" s="69">
        <v>127</v>
      </c>
      <c r="BS48" s="69"/>
      <c r="BT48" s="69">
        <v>1224</v>
      </c>
      <c r="BU48" s="69">
        <v>127</v>
      </c>
      <c r="BV48" s="188">
        <v>9.94</v>
      </c>
      <c r="BW48" s="187">
        <v>10.27</v>
      </c>
      <c r="BX48" s="69">
        <f>CA48-BT48</f>
        <v>694.95</v>
      </c>
      <c r="BY48" s="69">
        <f>CB48-BU48</f>
        <v>61.629999999999995</v>
      </c>
      <c r="BZ48" s="189"/>
      <c r="CA48" s="69">
        <v>1918.95</v>
      </c>
      <c r="CB48" s="24">
        <v>188.63</v>
      </c>
      <c r="CC48" s="69"/>
      <c r="CD48" s="184">
        <f t="shared" si="43"/>
        <v>1918.95</v>
      </c>
      <c r="CE48" s="69">
        <f t="shared" si="44"/>
        <v>188.63</v>
      </c>
      <c r="CF48" s="182">
        <f t="shared" si="59"/>
        <v>10.173090176536077</v>
      </c>
      <c r="CG48" s="69">
        <f t="shared" si="45"/>
        <v>122.88785714285717</v>
      </c>
      <c r="CH48" s="181">
        <f t="shared" si="46"/>
        <v>466.97385714285724</v>
      </c>
      <c r="CI48" s="72"/>
      <c r="CJ48" s="188">
        <v>11.71</v>
      </c>
      <c r="CK48" s="187">
        <v>12.79</v>
      </c>
      <c r="CL48" s="205">
        <f>CO48-CA48</f>
        <v>1983.64</v>
      </c>
      <c r="CM48" s="205">
        <f>CP48-CB48</f>
        <v>169.37</v>
      </c>
      <c r="CN48" s="189"/>
      <c r="CO48" s="69">
        <v>3902.59</v>
      </c>
      <c r="CP48" s="24">
        <v>358</v>
      </c>
      <c r="CQ48" s="188">
        <v>10.68</v>
      </c>
      <c r="CR48" s="187">
        <v>11.62</v>
      </c>
      <c r="CS48" s="69">
        <f>CV48-CO48</f>
        <v>1161.0699999999997</v>
      </c>
      <c r="CT48" s="69">
        <f>CW48-CP48</f>
        <v>108.75</v>
      </c>
      <c r="CU48" s="189"/>
      <c r="CV48" s="69">
        <v>5063.66</v>
      </c>
      <c r="CW48" s="24">
        <v>466.75</v>
      </c>
      <c r="CX48" s="188">
        <v>10.90382879377432</v>
      </c>
      <c r="CY48" s="187">
        <v>11.700559498956158</v>
      </c>
      <c r="CZ48" s="69">
        <f>DC48-CV48</f>
        <v>1942.0500000000002</v>
      </c>
      <c r="DA48" s="69">
        <f>DD48-CW48</f>
        <v>175.75</v>
      </c>
      <c r="DB48" s="69"/>
      <c r="DC48" s="69">
        <v>7005.71</v>
      </c>
      <c r="DD48" s="24">
        <v>642.5</v>
      </c>
      <c r="DE48" s="183">
        <v>11.020886075949367</v>
      </c>
      <c r="DF48" s="182">
        <v>11.829483695652174</v>
      </c>
      <c r="DG48" s="69">
        <f>DJ48-DC48</f>
        <v>1700.79</v>
      </c>
      <c r="DH48" s="69">
        <f>DK48-DD48</f>
        <v>147.5</v>
      </c>
      <c r="DI48" s="69">
        <v>0</v>
      </c>
      <c r="DJ48" s="69">
        <v>8706.5</v>
      </c>
      <c r="DK48" s="24">
        <v>790</v>
      </c>
      <c r="DL48" s="183">
        <v>11.038663484486873</v>
      </c>
      <c r="DM48" s="182">
        <v>11.844302176696543</v>
      </c>
      <c r="DN48" s="69">
        <f>DQ48-DJ48</f>
        <v>543.8999999999996</v>
      </c>
      <c r="DO48" s="69">
        <f>DR48-DK48</f>
        <v>48</v>
      </c>
      <c r="DP48" s="69">
        <v>0</v>
      </c>
      <c r="DQ48" s="69">
        <v>9250.4</v>
      </c>
      <c r="DR48" s="24">
        <v>838</v>
      </c>
      <c r="DS48" s="186"/>
      <c r="DT48" s="72"/>
      <c r="DU48" s="72"/>
      <c r="DV48" s="72"/>
      <c r="DW48" s="72"/>
      <c r="DX48" s="72"/>
      <c r="DY48" s="185"/>
      <c r="DZ48" s="186"/>
      <c r="EA48" s="72"/>
      <c r="EB48" s="72"/>
      <c r="EC48" s="72"/>
      <c r="ED48" s="72"/>
      <c r="EE48" s="72"/>
      <c r="EF48" s="185"/>
      <c r="EG48" s="219">
        <v>10.341798941798942</v>
      </c>
      <c r="EH48" s="218">
        <v>10.970626753975678</v>
      </c>
      <c r="EI48" s="205">
        <f>EL48-DQ48</f>
        <v>2477.2000000000007</v>
      </c>
      <c r="EJ48" s="205">
        <f>EM48-DR48</f>
        <v>296</v>
      </c>
      <c r="EK48" s="69">
        <v>0</v>
      </c>
      <c r="EL48" s="69">
        <v>11727.6</v>
      </c>
      <c r="EM48" s="24">
        <v>1134</v>
      </c>
      <c r="EN48" s="182">
        <v>9.977564102564102</v>
      </c>
      <c r="EO48" s="182">
        <v>10.516891891891891</v>
      </c>
      <c r="EP48" s="69">
        <f>ES48-EL48</f>
        <v>2280.8999999999996</v>
      </c>
      <c r="EQ48" s="69">
        <f>ET48-EM48</f>
        <v>270</v>
      </c>
      <c r="ER48" s="69">
        <v>0</v>
      </c>
      <c r="ES48" s="69">
        <v>14008.5</v>
      </c>
      <c r="ET48" s="69">
        <v>1404</v>
      </c>
      <c r="EU48" s="183">
        <v>9.705721096543504</v>
      </c>
      <c r="EV48" s="182">
        <v>10.197996242955542</v>
      </c>
      <c r="EW48" s="69">
        <v>2277.7000000000007</v>
      </c>
      <c r="EX48" s="69">
        <v>274</v>
      </c>
      <c r="EY48" s="69">
        <v>0</v>
      </c>
      <c r="EZ48" s="69">
        <v>16286.2</v>
      </c>
      <c r="FA48" s="24">
        <v>1678</v>
      </c>
      <c r="FB48" s="191"/>
      <c r="FC48" s="190"/>
      <c r="FD48" s="69"/>
      <c r="FE48" s="69"/>
      <c r="FF48" s="72"/>
      <c r="FG48" s="72"/>
      <c r="FH48" s="72"/>
      <c r="FI48" s="183">
        <v>9.36951871657754</v>
      </c>
      <c r="FJ48" s="182">
        <v>9.80652985074627</v>
      </c>
      <c r="FK48" s="69">
        <v>7016.700000000001</v>
      </c>
      <c r="FL48" s="69">
        <v>840</v>
      </c>
      <c r="FM48" s="69">
        <v>0</v>
      </c>
      <c r="FN48" s="69">
        <v>21025.2</v>
      </c>
      <c r="FO48" s="24">
        <v>2244</v>
      </c>
      <c r="FP48" s="72"/>
      <c r="FQ48" s="184">
        <f t="shared" si="47"/>
        <v>21383.950000000004</v>
      </c>
      <c r="FR48" s="69">
        <f t="shared" si="48"/>
        <v>2329.37</v>
      </c>
      <c r="FS48" s="182">
        <f t="shared" si="40"/>
        <v>9.180143128828828</v>
      </c>
      <c r="FT48" s="69">
        <f t="shared" si="49"/>
        <v>1142.050454545455</v>
      </c>
      <c r="FU48" s="181">
        <f t="shared" si="50"/>
        <v>4453.996772727274</v>
      </c>
      <c r="FV48" s="166"/>
      <c r="FW48" s="183">
        <f t="shared" si="41"/>
        <v>10.389816473790422</v>
      </c>
      <c r="FX48" s="182">
        <f t="shared" si="42"/>
        <v>11.041490010079476</v>
      </c>
      <c r="FY48" s="69">
        <f t="shared" si="51"/>
        <v>23302.9</v>
      </c>
      <c r="FZ48" s="69">
        <f t="shared" si="52"/>
        <v>2518</v>
      </c>
      <c r="GA48" s="69">
        <f t="shared" si="53"/>
        <v>1264.9383116883118</v>
      </c>
      <c r="GB48" s="181">
        <f t="shared" si="54"/>
        <v>4870.012500000001</v>
      </c>
      <c r="GC48" s="162"/>
      <c r="GD48" s="161">
        <f>EZ48</f>
        <v>16286.2</v>
      </c>
      <c r="GE48" s="160">
        <f t="shared" si="55"/>
        <v>23302.9</v>
      </c>
      <c r="GF48" s="69">
        <f aca="true" t="shared" si="60" ref="GF48:GF54">FO48</f>
        <v>2244</v>
      </c>
      <c r="GG48" s="24">
        <f t="shared" si="56"/>
        <v>2518</v>
      </c>
      <c r="GH48" s="72"/>
      <c r="GI48" s="161">
        <f t="shared" si="57"/>
        <v>399.8636363636365</v>
      </c>
      <c r="GJ48" s="24">
        <f t="shared" si="58"/>
        <v>1264.9383116883118</v>
      </c>
    </row>
    <row r="49" spans="1:192" s="20" customFormat="1" ht="12.75">
      <c r="A49" s="20" t="s">
        <v>12</v>
      </c>
      <c r="B49" s="21" t="s">
        <v>42</v>
      </c>
      <c r="C49" s="20">
        <v>5.97</v>
      </c>
      <c r="D49" s="183"/>
      <c r="E49" s="182"/>
      <c r="F49" s="69"/>
      <c r="G49" s="69"/>
      <c r="H49" s="69"/>
      <c r="I49" s="69"/>
      <c r="J49" s="24"/>
      <c r="K49" s="183"/>
      <c r="L49" s="182"/>
      <c r="M49" s="69"/>
      <c r="N49" s="69"/>
      <c r="O49" s="69"/>
      <c r="P49" s="69"/>
      <c r="Q49" s="24"/>
      <c r="R49" s="30"/>
      <c r="S49" s="22"/>
      <c r="T49" s="69"/>
      <c r="U49" s="69"/>
      <c r="V49" s="69"/>
      <c r="W49" s="69"/>
      <c r="X49" s="24"/>
      <c r="Y49" s="183">
        <v>8.02</v>
      </c>
      <c r="Z49" s="182">
        <v>8.71</v>
      </c>
      <c r="AA49" s="69">
        <v>1541.97</v>
      </c>
      <c r="AB49" s="69">
        <v>192.26</v>
      </c>
      <c r="AC49" s="69">
        <v>3064</v>
      </c>
      <c r="AD49" s="69">
        <v>1541.93</v>
      </c>
      <c r="AE49" s="24">
        <v>193.08</v>
      </c>
      <c r="AF49" s="30"/>
      <c r="AG49" s="22"/>
      <c r="AH49" s="22"/>
      <c r="AI49" s="22"/>
      <c r="AJ49" s="22"/>
      <c r="AK49" s="22"/>
      <c r="AL49" s="23"/>
      <c r="AM49" s="183"/>
      <c r="AN49" s="182"/>
      <c r="AO49" s="69"/>
      <c r="AP49" s="69"/>
      <c r="AQ49" s="69"/>
      <c r="AR49" s="69"/>
      <c r="AS49" s="24"/>
      <c r="AT49" s="188">
        <v>8.18</v>
      </c>
      <c r="AU49" s="187">
        <v>9.04</v>
      </c>
      <c r="AV49" s="69">
        <v>3833</v>
      </c>
      <c r="AW49" s="69"/>
      <c r="AX49" s="69">
        <v>4068</v>
      </c>
      <c r="AY49" s="69"/>
      <c r="AZ49" s="24"/>
      <c r="BA49" s="188">
        <v>8.01</v>
      </c>
      <c r="BB49" s="187">
        <v>8.92</v>
      </c>
      <c r="BC49" s="69">
        <v>5138.91</v>
      </c>
      <c r="BD49" s="69">
        <v>641.18</v>
      </c>
      <c r="BE49" s="69">
        <v>4513</v>
      </c>
      <c r="BF49" s="69">
        <v>5138.61</v>
      </c>
      <c r="BG49" s="24">
        <v>644.29</v>
      </c>
      <c r="BH49" s="188">
        <v>7.96</v>
      </c>
      <c r="BI49" s="187">
        <v>8.93</v>
      </c>
      <c r="BJ49" s="69">
        <v>6376</v>
      </c>
      <c r="BK49" s="69">
        <v>801</v>
      </c>
      <c r="BL49" s="69">
        <v>4682</v>
      </c>
      <c r="BM49" s="69">
        <v>6375</v>
      </c>
      <c r="BN49" s="24">
        <v>805</v>
      </c>
      <c r="BO49" s="188">
        <v>4.56</v>
      </c>
      <c r="BP49" s="187">
        <v>11.06</v>
      </c>
      <c r="BQ49" s="69">
        <v>18</v>
      </c>
      <c r="BR49" s="69">
        <v>4</v>
      </c>
      <c r="BS49" s="69">
        <v>2696</v>
      </c>
      <c r="BT49" s="204">
        <v>18</v>
      </c>
      <c r="BU49" s="204">
        <v>4</v>
      </c>
      <c r="BV49" s="188">
        <v>7.87</v>
      </c>
      <c r="BW49" s="187">
        <v>9.39</v>
      </c>
      <c r="BX49" s="69">
        <v>895.52</v>
      </c>
      <c r="BY49" s="69">
        <v>113.77</v>
      </c>
      <c r="BZ49" s="189">
        <v>4894.36</v>
      </c>
      <c r="CA49" s="69">
        <v>914.46</v>
      </c>
      <c r="CB49" s="24">
        <v>118.74</v>
      </c>
      <c r="CC49" s="69"/>
      <c r="CD49" s="184">
        <f t="shared" si="43"/>
        <v>17803.4</v>
      </c>
      <c r="CE49" s="69">
        <f t="shared" si="44"/>
        <v>1752.21</v>
      </c>
      <c r="CF49" s="182">
        <f t="shared" si="59"/>
        <v>10.160540117908242</v>
      </c>
      <c r="CG49" s="69">
        <f t="shared" si="45"/>
        <v>1229.9340536013406</v>
      </c>
      <c r="CH49" s="181">
        <f t="shared" si="46"/>
        <v>4673.749403685094</v>
      </c>
      <c r="CI49" s="72"/>
      <c r="CJ49" s="188">
        <v>7.69</v>
      </c>
      <c r="CK49" s="187">
        <v>9.11</v>
      </c>
      <c r="CL49" s="69">
        <v>1254.61</v>
      </c>
      <c r="CM49" s="69">
        <v>163.05</v>
      </c>
      <c r="CN49" s="189">
        <v>5114.74</v>
      </c>
      <c r="CO49" s="69">
        <v>2169.05</v>
      </c>
      <c r="CP49" s="24">
        <v>282.7</v>
      </c>
      <c r="CQ49" s="188">
        <v>7.86</v>
      </c>
      <c r="CR49" s="187">
        <v>9.11</v>
      </c>
      <c r="CS49" s="69">
        <v>1258.47</v>
      </c>
      <c r="CT49" s="69">
        <v>160.03</v>
      </c>
      <c r="CU49" s="189">
        <v>4865</v>
      </c>
      <c r="CV49" s="69">
        <v>3427.42</v>
      </c>
      <c r="CW49" s="24">
        <v>443.8</v>
      </c>
      <c r="CX49" s="188">
        <v>8.12</v>
      </c>
      <c r="CY49" s="187">
        <v>9.27</v>
      </c>
      <c r="CZ49" s="69">
        <v>1743.75</v>
      </c>
      <c r="DA49" s="69">
        <v>214.86</v>
      </c>
      <c r="DB49" s="69">
        <v>5120</v>
      </c>
      <c r="DC49" s="69">
        <v>5171.09</v>
      </c>
      <c r="DD49" s="24">
        <v>659.8</v>
      </c>
      <c r="DE49" s="183">
        <v>8.03</v>
      </c>
      <c r="DF49" s="182">
        <v>9.2</v>
      </c>
      <c r="DG49" s="69">
        <v>916.74</v>
      </c>
      <c r="DH49" s="69">
        <v>114.15</v>
      </c>
      <c r="DI49" s="69">
        <v>5475</v>
      </c>
      <c r="DJ49" s="69">
        <v>6087.73</v>
      </c>
      <c r="DK49" s="24">
        <v>774.44</v>
      </c>
      <c r="DL49" s="183">
        <v>8.39</v>
      </c>
      <c r="DM49" s="182">
        <v>9.49</v>
      </c>
      <c r="DN49" s="69">
        <v>1335.99</v>
      </c>
      <c r="DO49" s="69">
        <v>159.17</v>
      </c>
      <c r="DP49" s="69">
        <v>4762</v>
      </c>
      <c r="DQ49" s="69">
        <v>7423.64</v>
      </c>
      <c r="DR49" s="24">
        <v>934.68</v>
      </c>
      <c r="DS49" s="186"/>
      <c r="DT49" s="72"/>
      <c r="DU49" s="72"/>
      <c r="DV49" s="72"/>
      <c r="DW49" s="72"/>
      <c r="DX49" s="72"/>
      <c r="DY49" s="185"/>
      <c r="DZ49" s="186"/>
      <c r="EA49" s="72"/>
      <c r="EB49" s="72"/>
      <c r="EC49" s="72"/>
      <c r="ED49" s="72"/>
      <c r="EE49" s="72"/>
      <c r="EF49" s="185"/>
      <c r="EG49" s="221">
        <v>9.31</v>
      </c>
      <c r="EH49" s="22">
        <v>10.33</v>
      </c>
      <c r="EI49" s="69">
        <v>1618.58</v>
      </c>
      <c r="EJ49" s="69">
        <v>173.73</v>
      </c>
      <c r="EK49" s="69">
        <v>0</v>
      </c>
      <c r="EL49" s="69">
        <v>9042.16</v>
      </c>
      <c r="EM49" s="24">
        <v>1109.41</v>
      </c>
      <c r="EN49" s="182">
        <v>8.21</v>
      </c>
      <c r="EO49" s="182">
        <v>9.15</v>
      </c>
      <c r="EP49" s="69">
        <v>1825.37</v>
      </c>
      <c r="EQ49" s="69">
        <v>222.39</v>
      </c>
      <c r="ER49" s="69">
        <v>0</v>
      </c>
      <c r="ES49" s="69">
        <v>10867.5</v>
      </c>
      <c r="ET49" s="69">
        <v>1333.08</v>
      </c>
      <c r="EU49" s="183">
        <v>8.68</v>
      </c>
      <c r="EV49" s="182">
        <v>9.69</v>
      </c>
      <c r="EW49" s="69">
        <v>1216.74</v>
      </c>
      <c r="EX49" s="69">
        <v>140.11</v>
      </c>
      <c r="EY49" s="69">
        <v>0</v>
      </c>
      <c r="EZ49" s="69">
        <v>12084.23</v>
      </c>
      <c r="FA49" s="24">
        <v>1473.9</v>
      </c>
      <c r="FB49" s="183">
        <v>8.69</v>
      </c>
      <c r="FC49" s="182">
        <v>9.77</v>
      </c>
      <c r="FD49" s="69">
        <v>1885.72</v>
      </c>
      <c r="FE49" s="69">
        <v>216.92</v>
      </c>
      <c r="FF49" s="69">
        <v>0</v>
      </c>
      <c r="FG49" s="69">
        <v>13970.1</v>
      </c>
      <c r="FH49" s="69">
        <v>1692.1</v>
      </c>
      <c r="FI49" s="183">
        <v>7.82</v>
      </c>
      <c r="FJ49" s="182">
        <v>8.82</v>
      </c>
      <c r="FK49" s="69">
        <v>1036.1</v>
      </c>
      <c r="FL49" s="69">
        <v>132.51</v>
      </c>
      <c r="FM49" s="69">
        <v>0</v>
      </c>
      <c r="FN49" s="69">
        <v>15006.3</v>
      </c>
      <c r="FO49" s="24">
        <v>1825.3</v>
      </c>
      <c r="FP49" s="72"/>
      <c r="FQ49" s="184">
        <f t="shared" si="47"/>
        <v>14092.069999999998</v>
      </c>
      <c r="FR49" s="69">
        <f t="shared" si="48"/>
        <v>1696.9200000000003</v>
      </c>
      <c r="FS49" s="182">
        <f t="shared" si="40"/>
        <v>8.304498738891636</v>
      </c>
      <c r="FT49" s="69">
        <f t="shared" si="49"/>
        <v>663.560737018425</v>
      </c>
      <c r="FU49" s="181">
        <f t="shared" si="50"/>
        <v>2587.8868743718576</v>
      </c>
      <c r="FV49" s="166"/>
      <c r="FW49" s="183">
        <f t="shared" si="41"/>
        <v>7.9624999999999995</v>
      </c>
      <c r="FX49" s="182">
        <f t="shared" si="42"/>
        <v>9.374374999999999</v>
      </c>
      <c r="FY49" s="69">
        <f t="shared" si="51"/>
        <v>31895.47</v>
      </c>
      <c r="FZ49" s="69">
        <f t="shared" si="52"/>
        <v>3449.13</v>
      </c>
      <c r="GA49" s="69">
        <f t="shared" si="53"/>
        <v>1893.4947906197658</v>
      </c>
      <c r="GB49" s="181">
        <f t="shared" si="54"/>
        <v>7289.954943886099</v>
      </c>
      <c r="GC49" s="162"/>
      <c r="GD49" s="161">
        <f aca="true" t="shared" si="61" ref="GD49:GD80">FG49</f>
        <v>13970.1</v>
      </c>
      <c r="GE49" s="160">
        <f t="shared" si="55"/>
        <v>31895.47</v>
      </c>
      <c r="GF49" s="69">
        <f t="shared" si="60"/>
        <v>1825.3</v>
      </c>
      <c r="GG49" s="24">
        <f t="shared" si="56"/>
        <v>3449.13</v>
      </c>
      <c r="GH49" s="69" t="s">
        <v>255</v>
      </c>
      <c r="GI49" s="161">
        <f t="shared" si="57"/>
        <v>514.7502512562817</v>
      </c>
      <c r="GJ49" s="24">
        <f t="shared" si="58"/>
        <v>1893.4947906197658</v>
      </c>
    </row>
    <row r="50" spans="1:192" s="20" customFormat="1" ht="12.75">
      <c r="A50" s="20" t="s">
        <v>12</v>
      </c>
      <c r="B50" s="21" t="s">
        <v>43</v>
      </c>
      <c r="C50" s="20">
        <v>5.97</v>
      </c>
      <c r="D50" s="183"/>
      <c r="E50" s="182"/>
      <c r="F50" s="69"/>
      <c r="G50" s="69"/>
      <c r="H50" s="69"/>
      <c r="I50" s="69"/>
      <c r="J50" s="24"/>
      <c r="K50" s="183"/>
      <c r="L50" s="182"/>
      <c r="M50" s="69"/>
      <c r="N50" s="69"/>
      <c r="O50" s="69"/>
      <c r="P50" s="69"/>
      <c r="Q50" s="24"/>
      <c r="R50" s="30"/>
      <c r="S50" s="22"/>
      <c r="T50" s="69"/>
      <c r="U50" s="69"/>
      <c r="V50" s="69"/>
      <c r="W50" s="69"/>
      <c r="X50" s="24"/>
      <c r="Y50" s="183">
        <v>7.96</v>
      </c>
      <c r="Z50" s="182">
        <v>8.65</v>
      </c>
      <c r="AA50" s="69">
        <v>1907.38</v>
      </c>
      <c r="AB50" s="69">
        <v>239.62</v>
      </c>
      <c r="AC50" s="69">
        <v>3488</v>
      </c>
      <c r="AD50" s="69">
        <v>1907.35</v>
      </c>
      <c r="AE50" s="24">
        <v>240.39</v>
      </c>
      <c r="AF50" s="30"/>
      <c r="AG50" s="22"/>
      <c r="AH50" s="22"/>
      <c r="AI50" s="22"/>
      <c r="AJ50" s="22"/>
      <c r="AK50" s="22"/>
      <c r="AL50" s="23"/>
      <c r="AM50" s="183"/>
      <c r="AN50" s="182"/>
      <c r="AO50" s="69"/>
      <c r="AP50" s="69"/>
      <c r="AQ50" s="69"/>
      <c r="AR50" s="69"/>
      <c r="AS50" s="24"/>
      <c r="AT50" s="188">
        <v>8.09</v>
      </c>
      <c r="AU50" s="187">
        <v>8.87</v>
      </c>
      <c r="AV50" s="69">
        <v>3697</v>
      </c>
      <c r="AW50" s="69"/>
      <c r="AX50" s="69">
        <v>4005</v>
      </c>
      <c r="AY50" s="69"/>
      <c r="AZ50" s="24"/>
      <c r="BA50" s="188">
        <v>8.06</v>
      </c>
      <c r="BB50" s="187">
        <v>8.8</v>
      </c>
      <c r="BC50" s="69">
        <v>5525.5</v>
      </c>
      <c r="BD50" s="69">
        <v>685.27</v>
      </c>
      <c r="BE50" s="69">
        <v>4157</v>
      </c>
      <c r="BF50" s="69">
        <v>5525.28</v>
      </c>
      <c r="BG50" s="24">
        <v>688.23</v>
      </c>
      <c r="BH50" s="188">
        <v>8.02</v>
      </c>
      <c r="BI50" s="187">
        <v>8.75</v>
      </c>
      <c r="BJ50" s="69">
        <v>7303</v>
      </c>
      <c r="BK50" s="69">
        <v>910</v>
      </c>
      <c r="BL50" s="69">
        <v>4186</v>
      </c>
      <c r="BM50" s="69">
        <v>7303</v>
      </c>
      <c r="BN50" s="24">
        <v>914</v>
      </c>
      <c r="BO50" s="188">
        <v>7.7</v>
      </c>
      <c r="BP50" s="187">
        <v>8.52</v>
      </c>
      <c r="BQ50" s="69">
        <v>1574</v>
      </c>
      <c r="BR50" s="69">
        <v>204</v>
      </c>
      <c r="BS50" s="69">
        <v>4306</v>
      </c>
      <c r="BT50" s="69">
        <v>8877</v>
      </c>
      <c r="BU50" s="69">
        <v>1120</v>
      </c>
      <c r="BV50" s="188">
        <v>7.53</v>
      </c>
      <c r="BW50" s="187">
        <v>8.39</v>
      </c>
      <c r="BX50" s="69">
        <v>1239.74</v>
      </c>
      <c r="BY50" s="69">
        <v>164.6</v>
      </c>
      <c r="BZ50" s="189">
        <v>4111.35</v>
      </c>
      <c r="CA50" s="69">
        <v>10117.12</v>
      </c>
      <c r="CB50" s="24">
        <v>1286.12</v>
      </c>
      <c r="CC50" s="69"/>
      <c r="CD50" s="184">
        <f t="shared" si="43"/>
        <v>21246.620000000003</v>
      </c>
      <c r="CE50" s="69">
        <f t="shared" si="44"/>
        <v>2203.49</v>
      </c>
      <c r="CF50" s="182">
        <f t="shared" si="59"/>
        <v>9.642258417328875</v>
      </c>
      <c r="CG50" s="69">
        <f t="shared" si="45"/>
        <v>1355.407822445562</v>
      </c>
      <c r="CH50" s="181">
        <f t="shared" si="46"/>
        <v>5150.549725293135</v>
      </c>
      <c r="CI50" s="72"/>
      <c r="CJ50" s="188">
        <v>7.66</v>
      </c>
      <c r="CK50" s="187">
        <v>8.58</v>
      </c>
      <c r="CL50" s="69">
        <v>1728.81</v>
      </c>
      <c r="CM50" s="69">
        <v>225.57</v>
      </c>
      <c r="CN50" s="189">
        <v>4237.6</v>
      </c>
      <c r="CO50" s="69">
        <v>11845.87</v>
      </c>
      <c r="CP50" s="24">
        <v>1512.76</v>
      </c>
      <c r="CQ50" s="188">
        <v>7.71</v>
      </c>
      <c r="CR50" s="187">
        <v>8.89</v>
      </c>
      <c r="CS50" s="69">
        <v>1475.78</v>
      </c>
      <c r="CT50" s="69">
        <v>191.45</v>
      </c>
      <c r="CU50" s="189">
        <v>5070</v>
      </c>
      <c r="CV50" s="69">
        <v>13247.16</v>
      </c>
      <c r="CW50" s="24">
        <v>1679.89</v>
      </c>
      <c r="CX50" s="188">
        <v>7.91</v>
      </c>
      <c r="CY50" s="187">
        <v>8.74</v>
      </c>
      <c r="CZ50" s="69">
        <v>2385.95</v>
      </c>
      <c r="DA50" s="69">
        <v>301.62</v>
      </c>
      <c r="DB50" s="69">
        <v>4183</v>
      </c>
      <c r="DC50" s="69">
        <v>16028.77</v>
      </c>
      <c r="DD50" s="24">
        <v>2050.71</v>
      </c>
      <c r="DE50" s="183">
        <v>8.06</v>
      </c>
      <c r="DF50" s="182">
        <v>8.93</v>
      </c>
      <c r="DG50" s="69">
        <v>1328.53</v>
      </c>
      <c r="DH50" s="69">
        <v>164.91</v>
      </c>
      <c r="DI50" s="69">
        <v>4249</v>
      </c>
      <c r="DJ50" s="69">
        <v>17357.21</v>
      </c>
      <c r="DK50" s="24">
        <v>2216.43</v>
      </c>
      <c r="DL50" s="183">
        <v>8.18</v>
      </c>
      <c r="DM50" s="182">
        <v>8.93</v>
      </c>
      <c r="DN50" s="69">
        <v>1511.87</v>
      </c>
      <c r="DO50" s="69">
        <v>184.75</v>
      </c>
      <c r="DP50" s="69">
        <v>3987</v>
      </c>
      <c r="DQ50" s="69">
        <v>18868.91</v>
      </c>
      <c r="DR50" s="24">
        <v>2402.08</v>
      </c>
      <c r="DS50" s="186"/>
      <c r="DT50" s="72"/>
      <c r="DU50" s="72"/>
      <c r="DV50" s="72"/>
      <c r="DW50" s="72"/>
      <c r="DX50" s="72"/>
      <c r="DY50" s="185"/>
      <c r="DZ50" s="186"/>
      <c r="EA50" s="72"/>
      <c r="EB50" s="72"/>
      <c r="EC50" s="72"/>
      <c r="ED50" s="72"/>
      <c r="EE50" s="72"/>
      <c r="EF50" s="185"/>
      <c r="EG50" s="221">
        <v>8.86</v>
      </c>
      <c r="EH50" s="22">
        <v>9.76</v>
      </c>
      <c r="EI50" s="69">
        <v>2556.04</v>
      </c>
      <c r="EJ50" s="69">
        <v>288.47</v>
      </c>
      <c r="EK50" s="69">
        <v>0</v>
      </c>
      <c r="EL50" s="69">
        <v>21424.92</v>
      </c>
      <c r="EM50" s="24">
        <v>2692.28</v>
      </c>
      <c r="EN50" s="182">
        <v>7.82</v>
      </c>
      <c r="EO50" s="182">
        <v>8.57</v>
      </c>
      <c r="EP50" s="69">
        <v>1931.27</v>
      </c>
      <c r="EQ50" s="69">
        <v>246.9</v>
      </c>
      <c r="ER50" s="69">
        <v>0</v>
      </c>
      <c r="ES50" s="69">
        <v>23356.03</v>
      </c>
      <c r="ET50" s="69">
        <v>2940.35</v>
      </c>
      <c r="EU50" s="183">
        <v>7.75</v>
      </c>
      <c r="EV50" s="182">
        <v>8.54</v>
      </c>
      <c r="EW50" s="69">
        <v>1361.4</v>
      </c>
      <c r="EX50" s="69">
        <v>175.69</v>
      </c>
      <c r="EY50" s="69">
        <v>0</v>
      </c>
      <c r="EZ50" s="69">
        <v>24717.37</v>
      </c>
      <c r="FA50" s="24">
        <v>3116.7</v>
      </c>
      <c r="FB50" s="183">
        <v>7.69</v>
      </c>
      <c r="FC50" s="182">
        <v>8.57</v>
      </c>
      <c r="FD50" s="69">
        <v>1769.62</v>
      </c>
      <c r="FE50" s="69">
        <v>230.12</v>
      </c>
      <c r="FF50" s="69">
        <v>0</v>
      </c>
      <c r="FG50" s="69">
        <v>26486.91</v>
      </c>
      <c r="FH50" s="69">
        <v>3348.03</v>
      </c>
      <c r="FI50" s="183">
        <v>7.71</v>
      </c>
      <c r="FJ50" s="182">
        <v>8.59</v>
      </c>
      <c r="FK50" s="69">
        <v>1323.91</v>
      </c>
      <c r="FL50" s="69">
        <v>171.62</v>
      </c>
      <c r="FM50" s="69">
        <v>0</v>
      </c>
      <c r="FN50" s="69">
        <v>27810.81</v>
      </c>
      <c r="FO50" s="24">
        <v>3520.83</v>
      </c>
      <c r="FP50" s="72"/>
      <c r="FQ50" s="184">
        <f t="shared" si="47"/>
        <v>17373.18</v>
      </c>
      <c r="FR50" s="69">
        <f t="shared" si="48"/>
        <v>2181.1</v>
      </c>
      <c r="FS50" s="182">
        <f t="shared" si="40"/>
        <v>7.965329420934391</v>
      </c>
      <c r="FT50" s="69">
        <f t="shared" si="49"/>
        <v>728.9804020100505</v>
      </c>
      <c r="FU50" s="181">
        <f t="shared" si="50"/>
        <v>2843.023567839197</v>
      </c>
      <c r="FV50" s="166"/>
      <c r="FW50" s="183">
        <f t="shared" si="41"/>
        <v>7.919375</v>
      </c>
      <c r="FX50" s="182">
        <f t="shared" si="42"/>
        <v>8.754999999999999</v>
      </c>
      <c r="FY50" s="69">
        <f t="shared" si="51"/>
        <v>38619.799999999996</v>
      </c>
      <c r="FZ50" s="69">
        <f t="shared" si="52"/>
        <v>4384.59</v>
      </c>
      <c r="GA50" s="69">
        <f t="shared" si="53"/>
        <v>2084.3882244556107</v>
      </c>
      <c r="GB50" s="181">
        <f t="shared" si="54"/>
        <v>8024.8946641541015</v>
      </c>
      <c r="GC50" s="162"/>
      <c r="GD50" s="161">
        <f t="shared" si="61"/>
        <v>26486.91</v>
      </c>
      <c r="GE50" s="160">
        <f t="shared" si="55"/>
        <v>38619.799999999996</v>
      </c>
      <c r="GF50" s="69">
        <f t="shared" si="60"/>
        <v>3520.83</v>
      </c>
      <c r="GG50" s="24">
        <f t="shared" si="56"/>
        <v>4384.59</v>
      </c>
      <c r="GH50" s="69"/>
      <c r="GI50" s="161">
        <f t="shared" si="57"/>
        <v>915.8383417085433</v>
      </c>
      <c r="GJ50" s="24">
        <f t="shared" si="58"/>
        <v>2084.3882244556107</v>
      </c>
    </row>
    <row r="51" spans="1:192" s="20" customFormat="1" ht="12.75">
      <c r="A51" s="20" t="s">
        <v>12</v>
      </c>
      <c r="B51" s="21" t="s">
        <v>44</v>
      </c>
      <c r="C51" s="20">
        <v>5.97</v>
      </c>
      <c r="D51" s="183"/>
      <c r="E51" s="182"/>
      <c r="F51" s="69"/>
      <c r="G51" s="69"/>
      <c r="H51" s="69"/>
      <c r="I51" s="69"/>
      <c r="J51" s="24"/>
      <c r="K51" s="183"/>
      <c r="L51" s="182"/>
      <c r="M51" s="69"/>
      <c r="N51" s="69"/>
      <c r="O51" s="69"/>
      <c r="P51" s="69"/>
      <c r="Q51" s="24"/>
      <c r="R51" s="30"/>
      <c r="S51" s="22"/>
      <c r="T51" s="69"/>
      <c r="U51" s="69"/>
      <c r="V51" s="69"/>
      <c r="W51" s="69"/>
      <c r="X51" s="24"/>
      <c r="Y51" s="183">
        <v>7.83</v>
      </c>
      <c r="Z51" s="182">
        <v>8.66</v>
      </c>
      <c r="AA51" s="69">
        <v>2047.82</v>
      </c>
      <c r="AB51" s="69">
        <v>261.58</v>
      </c>
      <c r="AC51" s="69">
        <v>4133</v>
      </c>
      <c r="AD51" s="69">
        <v>2047.8</v>
      </c>
      <c r="AE51" s="24">
        <v>262.37</v>
      </c>
      <c r="AF51" s="30"/>
      <c r="AG51" s="22"/>
      <c r="AH51" s="22"/>
      <c r="AI51" s="22"/>
      <c r="AJ51" s="22"/>
      <c r="AK51" s="22"/>
      <c r="AL51" s="23"/>
      <c r="AM51" s="183"/>
      <c r="AN51" s="182"/>
      <c r="AO51" s="69"/>
      <c r="AP51" s="69"/>
      <c r="AQ51" s="69"/>
      <c r="AR51" s="69"/>
      <c r="AS51" s="24"/>
      <c r="AT51" s="188">
        <v>8.24</v>
      </c>
      <c r="AU51" s="187">
        <v>9.19</v>
      </c>
      <c r="AV51" s="69">
        <v>4247</v>
      </c>
      <c r="AW51" s="69"/>
      <c r="AX51" s="69">
        <v>4173</v>
      </c>
      <c r="AY51" s="69"/>
      <c r="AZ51" s="24"/>
      <c r="BA51" s="188">
        <v>8.18</v>
      </c>
      <c r="BB51" s="187">
        <v>9.13</v>
      </c>
      <c r="BC51" s="69">
        <v>5910.53</v>
      </c>
      <c r="BD51" s="69">
        <v>722.07</v>
      </c>
      <c r="BE51" s="69">
        <v>4483</v>
      </c>
      <c r="BF51" s="69">
        <v>5910.45</v>
      </c>
      <c r="BG51" s="24">
        <v>725.73</v>
      </c>
      <c r="BH51" s="188">
        <v>8.13</v>
      </c>
      <c r="BI51" s="187">
        <v>9.08</v>
      </c>
      <c r="BJ51" s="69">
        <v>7537</v>
      </c>
      <c r="BK51" s="69">
        <v>927</v>
      </c>
      <c r="BL51" s="69">
        <v>4649</v>
      </c>
      <c r="BM51" s="69">
        <v>7537</v>
      </c>
      <c r="BN51" s="24">
        <v>932</v>
      </c>
      <c r="BO51" s="188">
        <v>7.76</v>
      </c>
      <c r="BP51" s="187">
        <v>8.92</v>
      </c>
      <c r="BQ51" s="69">
        <v>1578</v>
      </c>
      <c r="BR51" s="69">
        <v>203</v>
      </c>
      <c r="BS51" s="69">
        <v>5124</v>
      </c>
      <c r="BT51" s="69">
        <v>9116</v>
      </c>
      <c r="BU51" s="69">
        <v>1137</v>
      </c>
      <c r="BV51" s="188">
        <v>7.63</v>
      </c>
      <c r="BW51" s="187">
        <v>8.8</v>
      </c>
      <c r="BX51" s="69">
        <v>1172.23</v>
      </c>
      <c r="BY51" s="69">
        <v>153.56</v>
      </c>
      <c r="BZ51" s="189">
        <v>4973.43</v>
      </c>
      <c r="CA51" s="69">
        <v>10288.29</v>
      </c>
      <c r="CB51" s="24">
        <v>1291.69</v>
      </c>
      <c r="CC51" s="69"/>
      <c r="CD51" s="184">
        <f t="shared" si="43"/>
        <v>22492.579999999998</v>
      </c>
      <c r="CE51" s="69">
        <f t="shared" si="44"/>
        <v>2267.21</v>
      </c>
      <c r="CF51" s="182">
        <f t="shared" si="59"/>
        <v>9.920818980156227</v>
      </c>
      <c r="CG51" s="69">
        <f t="shared" si="45"/>
        <v>1500.3913400335005</v>
      </c>
      <c r="CH51" s="181">
        <f t="shared" si="46"/>
        <v>5701.487092127301</v>
      </c>
      <c r="CI51" s="72"/>
      <c r="CJ51" s="188">
        <v>7.63</v>
      </c>
      <c r="CK51" s="187">
        <v>8.77</v>
      </c>
      <c r="CL51" s="69">
        <v>183</v>
      </c>
      <c r="CM51" s="69">
        <v>194.41</v>
      </c>
      <c r="CN51" s="189">
        <v>5322.32</v>
      </c>
      <c r="CO51" s="69">
        <v>11771.34</v>
      </c>
      <c r="CP51" s="24">
        <v>1487.24</v>
      </c>
      <c r="CQ51" s="188">
        <v>7.71</v>
      </c>
      <c r="CR51" s="187">
        <v>8.89</v>
      </c>
      <c r="CS51" s="69">
        <v>1475.78</v>
      </c>
      <c r="CT51" s="69">
        <v>191.45</v>
      </c>
      <c r="CU51" s="189">
        <v>5070.54</v>
      </c>
      <c r="CV51" s="69">
        <v>13247.16</v>
      </c>
      <c r="CW51" s="24">
        <v>1679.89</v>
      </c>
      <c r="CX51" s="188">
        <v>7.96</v>
      </c>
      <c r="CY51" s="187">
        <v>8.94</v>
      </c>
      <c r="CZ51" s="69">
        <v>2046.77</v>
      </c>
      <c r="DA51" s="69">
        <v>257</v>
      </c>
      <c r="DB51" s="69">
        <v>5309</v>
      </c>
      <c r="DC51" s="69">
        <v>15293.84</v>
      </c>
      <c r="DD51" s="24">
        <v>1938.2</v>
      </c>
      <c r="DE51" s="183">
        <v>7.82</v>
      </c>
      <c r="DF51" s="182">
        <v>8.71</v>
      </c>
      <c r="DG51" s="69">
        <v>560.17</v>
      </c>
      <c r="DH51" s="69">
        <v>71.62</v>
      </c>
      <c r="DI51" s="69">
        <v>5537</v>
      </c>
      <c r="DJ51" s="69">
        <v>15854.01</v>
      </c>
      <c r="DK51" s="24">
        <v>2010.27</v>
      </c>
      <c r="DL51" s="183">
        <v>7.99</v>
      </c>
      <c r="DM51" s="182">
        <v>8.87</v>
      </c>
      <c r="DN51" s="69">
        <v>1433.61</v>
      </c>
      <c r="DO51" s="69">
        <v>179.42</v>
      </c>
      <c r="DP51" s="69">
        <v>5018</v>
      </c>
      <c r="DQ51" s="69">
        <v>17287.54</v>
      </c>
      <c r="DR51" s="24">
        <v>2190.87</v>
      </c>
      <c r="DS51" s="186"/>
      <c r="DT51" s="72"/>
      <c r="DU51" s="72"/>
      <c r="DV51" s="72"/>
      <c r="DW51" s="72"/>
      <c r="DX51" s="72"/>
      <c r="DY51" s="185"/>
      <c r="DZ51" s="186"/>
      <c r="EA51" s="72"/>
      <c r="EB51" s="72"/>
      <c r="EC51" s="72"/>
      <c r="ED51" s="72"/>
      <c r="EE51" s="72"/>
      <c r="EF51" s="185"/>
      <c r="EG51" s="221">
        <v>9.12</v>
      </c>
      <c r="EH51" s="22">
        <v>10.21</v>
      </c>
      <c r="EI51" s="69">
        <v>2238.07</v>
      </c>
      <c r="EJ51" s="69">
        <v>245.35</v>
      </c>
      <c r="EK51" s="69">
        <v>0</v>
      </c>
      <c r="EL51" s="69">
        <v>19525.56</v>
      </c>
      <c r="EM51" s="24">
        <v>2437.32</v>
      </c>
      <c r="EN51" s="182">
        <v>7.55</v>
      </c>
      <c r="EO51" s="182">
        <v>8.61</v>
      </c>
      <c r="EP51" s="69">
        <v>2004.09</v>
      </c>
      <c r="EQ51" s="69">
        <v>265.54</v>
      </c>
      <c r="ER51" s="69">
        <v>0</v>
      </c>
      <c r="ES51" s="69">
        <v>21529.56</v>
      </c>
      <c r="ET51" s="69">
        <v>2704.25</v>
      </c>
      <c r="EU51" s="183">
        <v>7.5</v>
      </c>
      <c r="EV51" s="182">
        <v>8.68</v>
      </c>
      <c r="EW51" s="69">
        <v>1026.77</v>
      </c>
      <c r="EX51" s="69">
        <v>136.85</v>
      </c>
      <c r="EY51" s="69">
        <v>0</v>
      </c>
      <c r="EZ51" s="69">
        <v>22556.33</v>
      </c>
      <c r="FA51" s="24">
        <v>2842.07</v>
      </c>
      <c r="FB51" s="183">
        <v>7.43</v>
      </c>
      <c r="FC51" s="182">
        <v>8.6</v>
      </c>
      <c r="FD51" s="69">
        <v>1594.33</v>
      </c>
      <c r="FE51" s="69">
        <v>214.65</v>
      </c>
      <c r="FF51" s="69">
        <v>0</v>
      </c>
      <c r="FG51" s="69">
        <v>24150.48</v>
      </c>
      <c r="FH51" s="69">
        <v>3057.84</v>
      </c>
      <c r="FI51" s="183">
        <v>7.39</v>
      </c>
      <c r="FJ51" s="182">
        <v>8.6</v>
      </c>
      <c r="FK51" s="69">
        <v>1138.16</v>
      </c>
      <c r="FL51" s="69">
        <v>154.05</v>
      </c>
      <c r="FM51" s="69">
        <v>0</v>
      </c>
      <c r="FN51" s="69">
        <v>25288.7</v>
      </c>
      <c r="FO51" s="24">
        <v>3212.87</v>
      </c>
      <c r="FP51" s="72"/>
      <c r="FQ51" s="184">
        <f t="shared" si="47"/>
        <v>13700.75</v>
      </c>
      <c r="FR51" s="69">
        <f t="shared" si="48"/>
        <v>1910.34</v>
      </c>
      <c r="FS51" s="182">
        <f t="shared" si="40"/>
        <v>7.171890867594251</v>
      </c>
      <c r="FT51" s="69">
        <f t="shared" si="49"/>
        <v>384.5929983249582</v>
      </c>
      <c r="FU51" s="181">
        <f t="shared" si="50"/>
        <v>1499.912693467337</v>
      </c>
      <c r="FV51" s="166"/>
      <c r="FW51" s="183">
        <f t="shared" si="41"/>
        <v>7.8668749999999985</v>
      </c>
      <c r="FX51" s="182">
        <f t="shared" si="42"/>
        <v>8.91625</v>
      </c>
      <c r="FY51" s="69">
        <f t="shared" si="51"/>
        <v>36193.33</v>
      </c>
      <c r="FZ51" s="69">
        <f t="shared" si="52"/>
        <v>4177.55</v>
      </c>
      <c r="GA51" s="69">
        <f t="shared" si="53"/>
        <v>1884.9843383584594</v>
      </c>
      <c r="GB51" s="181">
        <f t="shared" si="54"/>
        <v>7257.189702680069</v>
      </c>
      <c r="GC51" s="162"/>
      <c r="GD51" s="161">
        <f t="shared" si="61"/>
        <v>24150.48</v>
      </c>
      <c r="GE51" s="160">
        <f t="shared" si="55"/>
        <v>36193.33</v>
      </c>
      <c r="GF51" s="69">
        <f t="shared" si="60"/>
        <v>3212.87</v>
      </c>
      <c r="GG51" s="24">
        <f t="shared" si="56"/>
        <v>4177.55</v>
      </c>
      <c r="GH51" s="69"/>
      <c r="GI51" s="161">
        <f t="shared" si="57"/>
        <v>832.4365326633169</v>
      </c>
      <c r="GJ51" s="24">
        <f t="shared" si="58"/>
        <v>1884.9843383584594</v>
      </c>
    </row>
    <row r="52" spans="1:192" s="20" customFormat="1" ht="12.75">
      <c r="A52" s="20" t="s">
        <v>12</v>
      </c>
      <c r="B52" s="21" t="s">
        <v>45</v>
      </c>
      <c r="C52" s="20">
        <v>5.97</v>
      </c>
      <c r="D52" s="183"/>
      <c r="E52" s="182"/>
      <c r="F52" s="69"/>
      <c r="G52" s="69"/>
      <c r="H52" s="69"/>
      <c r="I52" s="69"/>
      <c r="J52" s="24"/>
      <c r="K52" s="183"/>
      <c r="L52" s="182"/>
      <c r="M52" s="69"/>
      <c r="N52" s="69"/>
      <c r="O52" s="69"/>
      <c r="P52" s="69"/>
      <c r="Q52" s="24"/>
      <c r="R52" s="30"/>
      <c r="S52" s="22"/>
      <c r="T52" s="69"/>
      <c r="U52" s="69"/>
      <c r="V52" s="69"/>
      <c r="W52" s="69"/>
      <c r="X52" s="24"/>
      <c r="Y52" s="183">
        <v>8.29</v>
      </c>
      <c r="Z52" s="182">
        <v>8.97</v>
      </c>
      <c r="AA52" s="69">
        <v>1526.35</v>
      </c>
      <c r="AB52" s="69">
        <v>184.1</v>
      </c>
      <c r="AC52" s="69">
        <v>3339</v>
      </c>
      <c r="AD52" s="69">
        <v>1526.22</v>
      </c>
      <c r="AE52" s="24">
        <v>184.3</v>
      </c>
      <c r="AF52" s="30"/>
      <c r="AG52" s="22"/>
      <c r="AH52" s="22"/>
      <c r="AI52" s="22"/>
      <c r="AJ52" s="22"/>
      <c r="AK52" s="22"/>
      <c r="AL52" s="23"/>
      <c r="AM52" s="183"/>
      <c r="AN52" s="182"/>
      <c r="AO52" s="69"/>
      <c r="AP52" s="69"/>
      <c r="AQ52" s="69"/>
      <c r="AR52" s="69"/>
      <c r="AS52" s="24"/>
      <c r="AT52" s="188">
        <v>8.46</v>
      </c>
      <c r="AU52" s="187">
        <v>9.2</v>
      </c>
      <c r="AV52" s="69">
        <v>3226</v>
      </c>
      <c r="AW52" s="69"/>
      <c r="AX52" s="69">
        <v>3982</v>
      </c>
      <c r="AY52" s="69"/>
      <c r="AZ52" s="24"/>
      <c r="BA52" s="188">
        <v>8.39</v>
      </c>
      <c r="BB52" s="187">
        <v>9.2</v>
      </c>
      <c r="BC52" s="69">
        <v>4716.13</v>
      </c>
      <c r="BD52" s="69">
        <v>562.25</v>
      </c>
      <c r="BE52" s="69">
        <v>4157.65</v>
      </c>
      <c r="BF52" s="69">
        <v>4715.78</v>
      </c>
      <c r="BG52" s="24">
        <v>564.86</v>
      </c>
      <c r="BH52" s="188"/>
      <c r="BI52" s="187"/>
      <c r="BJ52" s="69"/>
      <c r="BK52" s="69"/>
      <c r="BL52" s="69"/>
      <c r="BM52" s="69"/>
      <c r="BN52" s="24"/>
      <c r="BO52" s="188">
        <v>8.56</v>
      </c>
      <c r="BP52" s="187">
        <v>9.74</v>
      </c>
      <c r="BQ52" s="69">
        <v>1455</v>
      </c>
      <c r="BR52" s="69">
        <v>169</v>
      </c>
      <c r="BS52" s="69">
        <v>4313</v>
      </c>
      <c r="BT52" s="69">
        <v>7088</v>
      </c>
      <c r="BU52" s="69">
        <v>848</v>
      </c>
      <c r="BV52" s="188">
        <v>8.45</v>
      </c>
      <c r="BW52" s="187">
        <v>9.55</v>
      </c>
      <c r="BX52" s="69">
        <v>1161.74</v>
      </c>
      <c r="BY52" s="69">
        <v>137.48</v>
      </c>
      <c r="BZ52" s="189">
        <v>4494.98</v>
      </c>
      <c r="CA52" s="69">
        <v>8250.11</v>
      </c>
      <c r="CB52" s="24">
        <v>987.48</v>
      </c>
      <c r="CC52" s="69"/>
      <c r="CD52" s="184">
        <f t="shared" si="43"/>
        <v>12085.22</v>
      </c>
      <c r="CE52" s="69">
        <f t="shared" si="44"/>
        <v>1052.83</v>
      </c>
      <c r="CF52" s="182">
        <f t="shared" si="59"/>
        <v>11.478795247095922</v>
      </c>
      <c r="CG52" s="69">
        <f t="shared" si="45"/>
        <v>971.4949581239532</v>
      </c>
      <c r="CH52" s="181">
        <f t="shared" si="46"/>
        <v>3691.680840871022</v>
      </c>
      <c r="CI52" s="72"/>
      <c r="CJ52" s="188">
        <v>8.24</v>
      </c>
      <c r="CK52" s="187">
        <v>9.3</v>
      </c>
      <c r="CL52" s="69">
        <v>1578</v>
      </c>
      <c r="CM52" s="69">
        <v>191.56</v>
      </c>
      <c r="CN52" s="189">
        <v>4331.43</v>
      </c>
      <c r="CO52" s="69">
        <v>9828.12</v>
      </c>
      <c r="CP52" s="24">
        <v>1180.41</v>
      </c>
      <c r="CQ52" s="188">
        <v>8</v>
      </c>
      <c r="CR52" s="187">
        <v>9.09</v>
      </c>
      <c r="CS52" s="69">
        <v>1279.6</v>
      </c>
      <c r="CT52" s="69">
        <v>159.91</v>
      </c>
      <c r="CU52" s="189">
        <v>4495</v>
      </c>
      <c r="CV52" s="69">
        <v>11107.68</v>
      </c>
      <c r="CW52" s="24">
        <v>1341.17</v>
      </c>
      <c r="CX52" s="188">
        <v>8.12</v>
      </c>
      <c r="CY52" s="187">
        <v>9.06</v>
      </c>
      <c r="CZ52" s="69">
        <v>2052.66</v>
      </c>
      <c r="DA52" s="69">
        <v>252.65</v>
      </c>
      <c r="DB52" s="69">
        <v>4639</v>
      </c>
      <c r="DC52" s="69">
        <v>13160.15</v>
      </c>
      <c r="DD52" s="24">
        <v>1595.25</v>
      </c>
      <c r="DE52" s="183">
        <v>8.37</v>
      </c>
      <c r="DF52" s="182">
        <v>9.19</v>
      </c>
      <c r="DG52" s="69">
        <v>1188.81</v>
      </c>
      <c r="DH52" s="69">
        <v>141.95</v>
      </c>
      <c r="DI52" s="69">
        <v>4459</v>
      </c>
      <c r="DJ52" s="69">
        <v>14348.98</v>
      </c>
      <c r="DK52" s="24">
        <v>1737.83</v>
      </c>
      <c r="DL52" s="183">
        <v>8.76</v>
      </c>
      <c r="DM52" s="182">
        <v>9.69</v>
      </c>
      <c r="DN52" s="69">
        <v>1429.65</v>
      </c>
      <c r="DO52" s="69">
        <v>163.17</v>
      </c>
      <c r="DP52" s="69">
        <v>4120</v>
      </c>
      <c r="DQ52" s="69">
        <v>15778.52</v>
      </c>
      <c r="DR52" s="24">
        <v>1901.83</v>
      </c>
      <c r="DS52" s="186"/>
      <c r="DT52" s="72"/>
      <c r="DU52" s="72"/>
      <c r="DV52" s="72"/>
      <c r="DW52" s="72"/>
      <c r="DX52" s="72"/>
      <c r="DY52" s="185"/>
      <c r="DZ52" s="186"/>
      <c r="EA52" s="72"/>
      <c r="EB52" s="72"/>
      <c r="EC52" s="72"/>
      <c r="ED52" s="72"/>
      <c r="EE52" s="72"/>
      <c r="EF52" s="185"/>
      <c r="EG52" s="221">
        <v>9.22</v>
      </c>
      <c r="EH52" s="22">
        <v>10.19</v>
      </c>
      <c r="EI52" s="69">
        <v>2151.34</v>
      </c>
      <c r="EJ52" s="69">
        <v>233.31</v>
      </c>
      <c r="EK52" s="69">
        <v>0</v>
      </c>
      <c r="EL52" s="69">
        <v>17929.94</v>
      </c>
      <c r="EM52" s="24">
        <v>2136.38</v>
      </c>
      <c r="EN52" s="182">
        <v>8.2</v>
      </c>
      <c r="EO52" s="182">
        <v>9.32</v>
      </c>
      <c r="EP52" s="69">
        <v>1948.08</v>
      </c>
      <c r="EQ52" s="69">
        <v>237.43</v>
      </c>
      <c r="ER52" s="69">
        <v>0</v>
      </c>
      <c r="ES52" s="69">
        <v>19878</v>
      </c>
      <c r="ET52" s="69">
        <v>2375.84</v>
      </c>
      <c r="EU52" s="183">
        <v>8.1</v>
      </c>
      <c r="EV52" s="182">
        <v>9.19</v>
      </c>
      <c r="EW52" s="69">
        <v>1193.14</v>
      </c>
      <c r="EX52" s="69">
        <v>147.32</v>
      </c>
      <c r="EY52" s="69">
        <v>0</v>
      </c>
      <c r="EZ52" s="69">
        <v>21071.13</v>
      </c>
      <c r="FA52" s="24">
        <v>2524.12</v>
      </c>
      <c r="FB52" s="183">
        <v>7.81</v>
      </c>
      <c r="FC52" s="182">
        <v>9.19</v>
      </c>
      <c r="FD52" s="69">
        <v>759.61</v>
      </c>
      <c r="FE52" s="69">
        <v>97.25</v>
      </c>
      <c r="FF52" s="69">
        <v>0</v>
      </c>
      <c r="FG52" s="69">
        <v>21830.81</v>
      </c>
      <c r="FH52" s="69">
        <v>2622.64</v>
      </c>
      <c r="FI52" s="183">
        <v>8.12</v>
      </c>
      <c r="FJ52" s="182">
        <v>9.22</v>
      </c>
      <c r="FK52" s="69">
        <v>1272.57</v>
      </c>
      <c r="FL52" s="69">
        <v>156.69</v>
      </c>
      <c r="FM52" s="69">
        <v>0</v>
      </c>
      <c r="FN52" s="69">
        <v>23103.38</v>
      </c>
      <c r="FO52" s="24">
        <v>2780.24</v>
      </c>
      <c r="FP52" s="72"/>
      <c r="FQ52" s="184">
        <f t="shared" si="47"/>
        <v>14853.46</v>
      </c>
      <c r="FR52" s="69">
        <f t="shared" si="48"/>
        <v>1781.24</v>
      </c>
      <c r="FS52" s="182">
        <f t="shared" si="40"/>
        <v>8.338831375895444</v>
      </c>
      <c r="FT52" s="69">
        <f t="shared" si="49"/>
        <v>706.7767504187602</v>
      </c>
      <c r="FU52" s="181">
        <f t="shared" si="50"/>
        <v>2756.4293266331647</v>
      </c>
      <c r="FV52" s="166"/>
      <c r="FW52" s="183">
        <f t="shared" si="41"/>
        <v>8.339333333333334</v>
      </c>
      <c r="FX52" s="182">
        <f t="shared" si="42"/>
        <v>9.34</v>
      </c>
      <c r="FY52" s="69">
        <f t="shared" si="51"/>
        <v>26938.679999999997</v>
      </c>
      <c r="FZ52" s="69">
        <f t="shared" si="52"/>
        <v>2834.07</v>
      </c>
      <c r="GA52" s="69">
        <f t="shared" si="53"/>
        <v>1678.2717085427134</v>
      </c>
      <c r="GB52" s="181">
        <f t="shared" si="54"/>
        <v>6461.346077889447</v>
      </c>
      <c r="GC52" s="162"/>
      <c r="GD52" s="161">
        <f t="shared" si="61"/>
        <v>21830.81</v>
      </c>
      <c r="GE52" s="160">
        <f t="shared" si="55"/>
        <v>26938.679999999997</v>
      </c>
      <c r="GF52" s="69">
        <f t="shared" si="60"/>
        <v>2780.24</v>
      </c>
      <c r="GG52" s="24">
        <f t="shared" si="56"/>
        <v>2834.07</v>
      </c>
      <c r="GH52" s="69"/>
      <c r="GI52" s="161">
        <f t="shared" si="57"/>
        <v>876.5120938023456</v>
      </c>
      <c r="GJ52" s="24">
        <f t="shared" si="58"/>
        <v>1678.2717085427134</v>
      </c>
    </row>
    <row r="53" spans="1:192" s="20" customFormat="1" ht="12.75">
      <c r="A53" s="20" t="s">
        <v>12</v>
      </c>
      <c r="B53" s="21" t="s">
        <v>46</v>
      </c>
      <c r="C53" s="20">
        <v>5.97</v>
      </c>
      <c r="D53" s="183"/>
      <c r="E53" s="182"/>
      <c r="F53" s="69"/>
      <c r="G53" s="69"/>
      <c r="H53" s="69"/>
      <c r="I53" s="69"/>
      <c r="J53" s="24"/>
      <c r="K53" s="183"/>
      <c r="L53" s="182"/>
      <c r="M53" s="69"/>
      <c r="N53" s="69"/>
      <c r="O53" s="69"/>
      <c r="P53" s="69"/>
      <c r="Q53" s="24"/>
      <c r="R53" s="30"/>
      <c r="S53" s="22"/>
      <c r="T53" s="69"/>
      <c r="U53" s="69"/>
      <c r="V53" s="69"/>
      <c r="W53" s="69"/>
      <c r="X53" s="24"/>
      <c r="Y53" s="183">
        <v>8.2</v>
      </c>
      <c r="Z53" s="182">
        <v>9.35</v>
      </c>
      <c r="AA53" s="69">
        <v>1474.31</v>
      </c>
      <c r="AB53" s="69">
        <v>179.84</v>
      </c>
      <c r="AC53" s="69">
        <v>5186</v>
      </c>
      <c r="AD53" s="69">
        <v>2135.39</v>
      </c>
      <c r="AE53" s="24">
        <v>254.86</v>
      </c>
      <c r="AF53" s="30"/>
      <c r="AG53" s="22"/>
      <c r="AH53" s="22"/>
      <c r="AI53" s="22"/>
      <c r="AJ53" s="22"/>
      <c r="AK53" s="22"/>
      <c r="AL53" s="23"/>
      <c r="AM53" s="183"/>
      <c r="AN53" s="182"/>
      <c r="AO53" s="69"/>
      <c r="AP53" s="69"/>
      <c r="AQ53" s="69"/>
      <c r="AR53" s="69"/>
      <c r="AS53" s="24"/>
      <c r="AT53" s="188">
        <v>8.1</v>
      </c>
      <c r="AU53" s="187">
        <v>9.05</v>
      </c>
      <c r="AV53" s="69">
        <v>3207</v>
      </c>
      <c r="AW53" s="69"/>
      <c r="AX53" s="69">
        <v>4616</v>
      </c>
      <c r="AY53" s="69"/>
      <c r="AZ53" s="24"/>
      <c r="BA53" s="188">
        <v>7.89</v>
      </c>
      <c r="BB53" s="187">
        <v>8.75</v>
      </c>
      <c r="BC53" s="69">
        <v>4840.52</v>
      </c>
      <c r="BD53" s="69">
        <v>613.17</v>
      </c>
      <c r="BE53" s="69">
        <v>4893.48</v>
      </c>
      <c r="BF53" s="69">
        <v>5501.58</v>
      </c>
      <c r="BG53" s="24">
        <v>690.19</v>
      </c>
      <c r="BH53" s="188">
        <v>7.87</v>
      </c>
      <c r="BI53" s="187">
        <v>8.71</v>
      </c>
      <c r="BJ53" s="69">
        <v>6390</v>
      </c>
      <c r="BK53" s="69">
        <v>811</v>
      </c>
      <c r="BL53" s="69">
        <v>4853</v>
      </c>
      <c r="BM53" s="69">
        <v>7051</v>
      </c>
      <c r="BN53" s="24">
        <v>889</v>
      </c>
      <c r="BO53" s="188">
        <v>7.5</v>
      </c>
      <c r="BP53" s="187">
        <v>8.28</v>
      </c>
      <c r="BQ53" s="69">
        <v>1414</v>
      </c>
      <c r="BR53" s="69">
        <v>188</v>
      </c>
      <c r="BS53" s="69">
        <v>4868</v>
      </c>
      <c r="BT53" s="69">
        <v>8465</v>
      </c>
      <c r="BU53" s="69">
        <v>1078</v>
      </c>
      <c r="BV53" s="188">
        <v>7.6</v>
      </c>
      <c r="BW53" s="187">
        <v>8.43</v>
      </c>
      <c r="BX53" s="69">
        <v>111.49</v>
      </c>
      <c r="BY53" s="69">
        <v>146.28</v>
      </c>
      <c r="BZ53" s="189">
        <v>4742.28</v>
      </c>
      <c r="CA53" s="69">
        <v>9576.62</v>
      </c>
      <c r="CB53" s="24">
        <v>1226.11</v>
      </c>
      <c r="CC53" s="69"/>
      <c r="CD53" s="184">
        <f t="shared" si="43"/>
        <v>17437.320000000003</v>
      </c>
      <c r="CE53" s="69">
        <f t="shared" si="44"/>
        <v>1938.29</v>
      </c>
      <c r="CF53" s="182">
        <f t="shared" si="59"/>
        <v>8.996238952891469</v>
      </c>
      <c r="CG53" s="69">
        <f t="shared" si="45"/>
        <v>982.5341206030157</v>
      </c>
      <c r="CH53" s="181">
        <f t="shared" si="46"/>
        <v>3733.6296582914597</v>
      </c>
      <c r="CI53" s="72"/>
      <c r="CJ53" s="188">
        <v>7.61</v>
      </c>
      <c r="CK53" s="187">
        <v>8.44</v>
      </c>
      <c r="CL53" s="69">
        <v>1380.56</v>
      </c>
      <c r="CM53" s="69">
        <v>181.36</v>
      </c>
      <c r="CN53" s="189">
        <v>4790.81</v>
      </c>
      <c r="CO53" s="69">
        <v>10957.14</v>
      </c>
      <c r="CP53" s="24">
        <v>1408.44</v>
      </c>
      <c r="CQ53" s="188">
        <v>7.6</v>
      </c>
      <c r="CR53" s="187">
        <v>8.4</v>
      </c>
      <c r="CS53" s="69">
        <v>1324.25</v>
      </c>
      <c r="CT53" s="69">
        <v>174.22</v>
      </c>
      <c r="CU53" s="189">
        <v>5058</v>
      </c>
      <c r="CV53" s="69">
        <v>12281.39</v>
      </c>
      <c r="CW53" s="24">
        <v>1583.47</v>
      </c>
      <c r="CX53" s="201"/>
      <c r="CY53" s="200"/>
      <c r="CZ53" s="199"/>
      <c r="DA53" s="199"/>
      <c r="DB53" s="199"/>
      <c r="DC53" s="199"/>
      <c r="DD53" s="198"/>
      <c r="DE53" s="183">
        <v>6.95</v>
      </c>
      <c r="DF53" s="182">
        <v>9.49</v>
      </c>
      <c r="DG53" s="69">
        <v>18.25</v>
      </c>
      <c r="DH53" s="69">
        <v>2.63</v>
      </c>
      <c r="DI53" s="69">
        <v>3726</v>
      </c>
      <c r="DJ53" s="69">
        <v>13831.14</v>
      </c>
      <c r="DK53" s="24">
        <v>1792.61</v>
      </c>
      <c r="DL53" s="183">
        <v>7.89</v>
      </c>
      <c r="DM53" s="182">
        <v>8.6</v>
      </c>
      <c r="DN53" s="69">
        <v>975.87</v>
      </c>
      <c r="DO53" s="69">
        <v>123.57</v>
      </c>
      <c r="DP53" s="69">
        <v>4963</v>
      </c>
      <c r="DQ53" s="69">
        <v>14806.97</v>
      </c>
      <c r="DR53" s="24">
        <v>1916.77</v>
      </c>
      <c r="DS53" s="186"/>
      <c r="DT53" s="72"/>
      <c r="DU53" s="72"/>
      <c r="DV53" s="72"/>
      <c r="DW53" s="72"/>
      <c r="DX53" s="72"/>
      <c r="DY53" s="185"/>
      <c r="DZ53" s="186"/>
      <c r="EA53" s="72"/>
      <c r="EB53" s="72"/>
      <c r="EC53" s="72"/>
      <c r="ED53" s="72"/>
      <c r="EE53" s="72"/>
      <c r="EF53" s="185"/>
      <c r="EG53" s="221">
        <v>8.81</v>
      </c>
      <c r="EH53" s="22">
        <v>9.7</v>
      </c>
      <c r="EI53" s="69">
        <v>2290.91</v>
      </c>
      <c r="EJ53" s="69">
        <v>259.87</v>
      </c>
      <c r="EK53" s="69">
        <v>0</v>
      </c>
      <c r="EL53" s="69">
        <v>17097.8</v>
      </c>
      <c r="EM53" s="24">
        <v>2177.9</v>
      </c>
      <c r="EN53" s="182">
        <v>7.82</v>
      </c>
      <c r="EO53" s="182">
        <v>8.44</v>
      </c>
      <c r="EP53" s="69">
        <v>2858.38</v>
      </c>
      <c r="EQ53" s="69">
        <v>365.32</v>
      </c>
      <c r="ER53" s="69">
        <v>0</v>
      </c>
      <c r="ES53" s="69">
        <v>19956.12</v>
      </c>
      <c r="ET53" s="69">
        <v>2545.15</v>
      </c>
      <c r="EU53" s="183">
        <v>7.9</v>
      </c>
      <c r="EV53" s="182">
        <v>8.55</v>
      </c>
      <c r="EW53" s="69">
        <v>1686.45</v>
      </c>
      <c r="EX53" s="69">
        <v>213.48</v>
      </c>
      <c r="EY53" s="69">
        <v>0</v>
      </c>
      <c r="EZ53" s="69">
        <v>21642.49</v>
      </c>
      <c r="FA53" s="24">
        <v>2759.43</v>
      </c>
      <c r="FB53" s="183">
        <v>7.81</v>
      </c>
      <c r="FC53" s="182">
        <v>8.44</v>
      </c>
      <c r="FD53" s="69">
        <v>2300.59</v>
      </c>
      <c r="FE53" s="69">
        <v>294.42</v>
      </c>
      <c r="FF53" s="69">
        <v>0</v>
      </c>
      <c r="FG53" s="69">
        <v>23942.92</v>
      </c>
      <c r="FH53" s="69">
        <v>3055.69</v>
      </c>
      <c r="FI53" s="183">
        <v>8.01</v>
      </c>
      <c r="FJ53" s="182">
        <v>8.69</v>
      </c>
      <c r="FK53" s="69">
        <v>1683.79</v>
      </c>
      <c r="FL53" s="69">
        <v>210.21</v>
      </c>
      <c r="FM53" s="69">
        <v>0</v>
      </c>
      <c r="FN53" s="69">
        <v>25626.59</v>
      </c>
      <c r="FO53" s="24">
        <v>3267.16</v>
      </c>
      <c r="FP53" s="72"/>
      <c r="FQ53" s="184">
        <f t="shared" si="47"/>
        <v>14519.050000000003</v>
      </c>
      <c r="FR53" s="69">
        <f t="shared" si="48"/>
        <v>1825.0800000000002</v>
      </c>
      <c r="FS53" s="182">
        <f t="shared" si="40"/>
        <v>7.955295110351328</v>
      </c>
      <c r="FT53" s="69">
        <f t="shared" si="49"/>
        <v>606.9216750418766</v>
      </c>
      <c r="FU53" s="181">
        <f t="shared" si="50"/>
        <v>2366.9945326633188</v>
      </c>
      <c r="FV53" s="166"/>
      <c r="FW53" s="183">
        <f t="shared" si="41"/>
        <v>7.8373333333333335</v>
      </c>
      <c r="FX53" s="182">
        <f t="shared" si="42"/>
        <v>8.754666666666669</v>
      </c>
      <c r="FY53" s="69">
        <f t="shared" si="51"/>
        <v>31956.370000000003</v>
      </c>
      <c r="FZ53" s="69">
        <f t="shared" si="52"/>
        <v>3763.370000000001</v>
      </c>
      <c r="GA53" s="69">
        <f t="shared" si="53"/>
        <v>1589.4557956448907</v>
      </c>
      <c r="GB53" s="181">
        <f t="shared" si="54"/>
        <v>6119.40481323283</v>
      </c>
      <c r="GC53" s="162"/>
      <c r="GD53" s="161">
        <f t="shared" si="61"/>
        <v>23942.92</v>
      </c>
      <c r="GE53" s="160">
        <f t="shared" si="55"/>
        <v>31956.370000000003</v>
      </c>
      <c r="GF53" s="69">
        <f t="shared" si="60"/>
        <v>3267.16</v>
      </c>
      <c r="GG53" s="24">
        <f t="shared" si="56"/>
        <v>3763.370000000001</v>
      </c>
      <c r="GH53" s="69"/>
      <c r="GI53" s="161">
        <f t="shared" si="57"/>
        <v>743.3793634840872</v>
      </c>
      <c r="GJ53" s="24">
        <f t="shared" si="58"/>
        <v>1589.4557956448907</v>
      </c>
    </row>
    <row r="54" spans="1:192" s="20" customFormat="1" ht="12.75">
      <c r="A54" s="20" t="s">
        <v>12</v>
      </c>
      <c r="B54" s="21" t="s">
        <v>47</v>
      </c>
      <c r="C54" s="20">
        <v>5.97</v>
      </c>
      <c r="D54" s="183"/>
      <c r="E54" s="182"/>
      <c r="F54" s="69"/>
      <c r="G54" s="69"/>
      <c r="H54" s="69"/>
      <c r="I54" s="69"/>
      <c r="J54" s="24"/>
      <c r="K54" s="183"/>
      <c r="L54" s="182"/>
      <c r="M54" s="69"/>
      <c r="N54" s="69"/>
      <c r="O54" s="69"/>
      <c r="P54" s="69"/>
      <c r="Q54" s="24"/>
      <c r="R54" s="30"/>
      <c r="S54" s="22"/>
      <c r="T54" s="69"/>
      <c r="U54" s="69"/>
      <c r="V54" s="69"/>
      <c r="W54" s="69"/>
      <c r="X54" s="24"/>
      <c r="Y54" s="183">
        <v>8.4</v>
      </c>
      <c r="Z54" s="182">
        <v>9.05</v>
      </c>
      <c r="AA54" s="69">
        <v>700</v>
      </c>
      <c r="AB54" s="69">
        <v>83.33</v>
      </c>
      <c r="AC54" s="69">
        <v>1570</v>
      </c>
      <c r="AD54" s="69">
        <v>700.07</v>
      </c>
      <c r="AE54" s="24">
        <v>83.47</v>
      </c>
      <c r="AF54" s="30"/>
      <c r="AG54" s="22"/>
      <c r="AH54" s="22"/>
      <c r="AI54" s="22"/>
      <c r="AJ54" s="22"/>
      <c r="AK54" s="22"/>
      <c r="AL54" s="23"/>
      <c r="AM54" s="183"/>
      <c r="AN54" s="182"/>
      <c r="AO54" s="69"/>
      <c r="AP54" s="69"/>
      <c r="AQ54" s="69"/>
      <c r="AR54" s="69"/>
      <c r="AS54" s="24"/>
      <c r="AT54" s="188">
        <v>8.06</v>
      </c>
      <c r="AU54" s="187">
        <v>8.96</v>
      </c>
      <c r="AV54" s="69">
        <v>2924</v>
      </c>
      <c r="AW54" s="69"/>
      <c r="AX54" s="69">
        <v>4240</v>
      </c>
      <c r="AY54" s="69"/>
      <c r="AZ54" s="24"/>
      <c r="BA54" s="188">
        <v>7.86</v>
      </c>
      <c r="BB54" s="187">
        <v>8.77</v>
      </c>
      <c r="BC54" s="69">
        <v>3769.48</v>
      </c>
      <c r="BD54" s="69">
        <v>479.73</v>
      </c>
      <c r="BE54" s="69">
        <v>4724.79</v>
      </c>
      <c r="BF54" s="69">
        <v>3769.37</v>
      </c>
      <c r="BG54" s="24">
        <v>481.33</v>
      </c>
      <c r="BH54" s="188">
        <v>7.66</v>
      </c>
      <c r="BI54" s="187">
        <v>8.6</v>
      </c>
      <c r="BJ54" s="69">
        <v>1586</v>
      </c>
      <c r="BK54" s="69">
        <v>207</v>
      </c>
      <c r="BL54" s="69">
        <v>5566</v>
      </c>
      <c r="BM54" s="69">
        <v>1586</v>
      </c>
      <c r="BN54" s="24">
        <v>208</v>
      </c>
      <c r="BO54" s="188">
        <v>7.67</v>
      </c>
      <c r="BP54" s="187">
        <v>8.6</v>
      </c>
      <c r="BQ54" s="69">
        <v>1459</v>
      </c>
      <c r="BR54" s="69">
        <v>190</v>
      </c>
      <c r="BS54" s="69">
        <v>5355</v>
      </c>
      <c r="BT54" s="69">
        <v>3046</v>
      </c>
      <c r="BU54" s="69">
        <v>399</v>
      </c>
      <c r="BV54" s="188">
        <v>7.61</v>
      </c>
      <c r="BW54" s="187">
        <v>8.57</v>
      </c>
      <c r="BX54" s="69">
        <v>1158.8</v>
      </c>
      <c r="BY54" s="69">
        <v>152.29</v>
      </c>
      <c r="BZ54" s="189">
        <v>5403.87</v>
      </c>
      <c r="CA54" s="69">
        <v>4204.98</v>
      </c>
      <c r="CB54" s="24">
        <v>553.02</v>
      </c>
      <c r="CC54" s="69"/>
      <c r="CD54" s="184">
        <f t="shared" si="43"/>
        <v>11597.279999999999</v>
      </c>
      <c r="CE54" s="69">
        <f t="shared" si="44"/>
        <v>1112.3500000000001</v>
      </c>
      <c r="CF54" s="182">
        <f t="shared" si="59"/>
        <v>10.425927091293206</v>
      </c>
      <c r="CG54" s="69">
        <f t="shared" si="45"/>
        <v>830.2429648241205</v>
      </c>
      <c r="CH54" s="181">
        <f t="shared" si="46"/>
        <v>3154.9232663316575</v>
      </c>
      <c r="CI54" s="72"/>
      <c r="CJ54" s="188">
        <v>7.61</v>
      </c>
      <c r="CK54" s="187">
        <v>8.59</v>
      </c>
      <c r="CL54" s="69">
        <v>1607.04</v>
      </c>
      <c r="CM54" s="69">
        <v>211.14</v>
      </c>
      <c r="CN54" s="189">
        <v>5465.33</v>
      </c>
      <c r="CO54" s="69">
        <v>5811.95</v>
      </c>
      <c r="CP54" s="24">
        <v>765.15</v>
      </c>
      <c r="CQ54" s="188">
        <v>7.67</v>
      </c>
      <c r="CR54" s="187">
        <v>8.64</v>
      </c>
      <c r="CS54" s="69">
        <v>1662.18</v>
      </c>
      <c r="CT54" s="69">
        <v>216.7</v>
      </c>
      <c r="CU54" s="189">
        <v>5341</v>
      </c>
      <c r="CV54" s="69">
        <v>7474.05</v>
      </c>
      <c r="CW54" s="24">
        <v>982.91</v>
      </c>
      <c r="CX54" s="188">
        <v>7.94</v>
      </c>
      <c r="CY54" s="187">
        <v>8.93</v>
      </c>
      <c r="CZ54" s="69">
        <v>2302.31</v>
      </c>
      <c r="DA54" s="69">
        <v>289.81</v>
      </c>
      <c r="DB54" s="69">
        <v>5492</v>
      </c>
      <c r="DC54" s="69">
        <v>9776.16</v>
      </c>
      <c r="DD54" s="24">
        <v>1274.37</v>
      </c>
      <c r="DE54" s="183">
        <v>7.83</v>
      </c>
      <c r="DF54" s="182">
        <v>8.79</v>
      </c>
      <c r="DG54" s="69">
        <v>1222.29</v>
      </c>
      <c r="DH54" s="69">
        <v>156.1</v>
      </c>
      <c r="DI54" s="69">
        <v>5524</v>
      </c>
      <c r="DJ54" s="69">
        <v>10998.44</v>
      </c>
      <c r="DK54" s="24">
        <v>1431.03</v>
      </c>
      <c r="DL54" s="183">
        <v>8.09</v>
      </c>
      <c r="DM54" s="182">
        <v>9.09</v>
      </c>
      <c r="DN54" s="69">
        <v>1265.69</v>
      </c>
      <c r="DO54" s="69">
        <v>156.36</v>
      </c>
      <c r="DP54" s="69">
        <v>5313</v>
      </c>
      <c r="DQ54" s="69">
        <v>12264.1</v>
      </c>
      <c r="DR54" s="225">
        <v>1587.91</v>
      </c>
      <c r="DS54" s="186"/>
      <c r="DT54" s="72"/>
      <c r="DU54" s="72"/>
      <c r="DV54" s="224"/>
      <c r="DW54" s="224"/>
      <c r="DX54" s="224"/>
      <c r="DY54" s="223"/>
      <c r="DZ54" s="186"/>
      <c r="EA54" s="72"/>
      <c r="EB54" s="72"/>
      <c r="EC54" s="224"/>
      <c r="ED54" s="224"/>
      <c r="EE54" s="224"/>
      <c r="EF54" s="223"/>
      <c r="EG54" s="221">
        <v>8.61</v>
      </c>
      <c r="EH54" s="22">
        <v>9.62</v>
      </c>
      <c r="EI54" s="69">
        <v>2026.09</v>
      </c>
      <c r="EJ54" s="69">
        <v>235.17</v>
      </c>
      <c r="EK54" s="69">
        <v>0</v>
      </c>
      <c r="EL54" s="69">
        <v>14290.31</v>
      </c>
      <c r="EM54" s="24">
        <v>1824.39</v>
      </c>
      <c r="EN54" s="190"/>
      <c r="EO54" s="190"/>
      <c r="EP54" s="72"/>
      <c r="EQ54" s="72"/>
      <c r="ER54" s="72"/>
      <c r="ES54" s="72"/>
      <c r="ET54" s="72"/>
      <c r="EU54" s="183">
        <v>7.44</v>
      </c>
      <c r="EV54" s="182">
        <v>8.99</v>
      </c>
      <c r="EW54" s="69">
        <v>922.56</v>
      </c>
      <c r="EX54" s="69">
        <v>123.96</v>
      </c>
      <c r="EY54" s="69">
        <v>0</v>
      </c>
      <c r="EZ54" s="69">
        <v>16399</v>
      </c>
      <c r="FA54" s="24">
        <v>2111.62</v>
      </c>
      <c r="FB54" s="183">
        <v>7.44</v>
      </c>
      <c r="FC54" s="182">
        <v>9.02</v>
      </c>
      <c r="FD54" s="69">
        <v>1100.04</v>
      </c>
      <c r="FE54" s="69">
        <v>147.79</v>
      </c>
      <c r="FF54" s="69">
        <v>0</v>
      </c>
      <c r="FG54" s="69">
        <v>17498.92</v>
      </c>
      <c r="FH54" s="69">
        <v>2260.08</v>
      </c>
      <c r="FI54" s="183">
        <v>7.37</v>
      </c>
      <c r="FJ54" s="182">
        <v>8.97</v>
      </c>
      <c r="FK54" s="69">
        <v>801.49</v>
      </c>
      <c r="FL54" s="69">
        <v>108.72</v>
      </c>
      <c r="FM54" s="69">
        <v>0</v>
      </c>
      <c r="FN54" s="69">
        <v>18300.43</v>
      </c>
      <c r="FO54" s="24">
        <v>2369.56</v>
      </c>
      <c r="FP54" s="72"/>
      <c r="FQ54" s="184">
        <f t="shared" si="47"/>
        <v>12909.69</v>
      </c>
      <c r="FR54" s="69">
        <f t="shared" si="48"/>
        <v>1645.7500000000002</v>
      </c>
      <c r="FS54" s="182">
        <f t="shared" si="40"/>
        <v>7.844259456174996</v>
      </c>
      <c r="FT54" s="69">
        <f t="shared" si="49"/>
        <v>516.6771356783918</v>
      </c>
      <c r="FU54" s="181">
        <f t="shared" si="50"/>
        <v>2015.040829145728</v>
      </c>
      <c r="FV54" s="166"/>
      <c r="FW54" s="183">
        <f t="shared" si="41"/>
        <v>7.817333333333334</v>
      </c>
      <c r="FX54" s="182">
        <f t="shared" si="42"/>
        <v>8.879333333333333</v>
      </c>
      <c r="FY54" s="69">
        <f t="shared" si="51"/>
        <v>24506.97</v>
      </c>
      <c r="FZ54" s="69">
        <f t="shared" si="52"/>
        <v>2758.1</v>
      </c>
      <c r="GA54" s="69">
        <f t="shared" si="53"/>
        <v>1346.920100502513</v>
      </c>
      <c r="GB54" s="181">
        <f t="shared" si="54"/>
        <v>5185.6423869346745</v>
      </c>
      <c r="GC54" s="162"/>
      <c r="GD54" s="161">
        <f t="shared" si="61"/>
        <v>17498.92</v>
      </c>
      <c r="GE54" s="160">
        <f t="shared" si="55"/>
        <v>24506.97</v>
      </c>
      <c r="GF54" s="69">
        <f t="shared" si="60"/>
        <v>2369.56</v>
      </c>
      <c r="GG54" s="24">
        <f t="shared" si="56"/>
        <v>2758.1</v>
      </c>
      <c r="GH54" s="69"/>
      <c r="GI54" s="161">
        <f t="shared" si="57"/>
        <v>561.5823785594639</v>
      </c>
      <c r="GJ54" s="24">
        <f t="shared" si="58"/>
        <v>1346.920100502513</v>
      </c>
    </row>
    <row r="55" spans="1:192" s="20" customFormat="1" ht="12.75">
      <c r="A55" s="20" t="s">
        <v>12</v>
      </c>
      <c r="B55" s="21" t="s">
        <v>48</v>
      </c>
      <c r="C55" s="20">
        <v>5.97</v>
      </c>
      <c r="D55" s="183"/>
      <c r="E55" s="182"/>
      <c r="F55" s="69"/>
      <c r="G55" s="69"/>
      <c r="H55" s="69"/>
      <c r="I55" s="69"/>
      <c r="J55" s="24"/>
      <c r="K55" s="183"/>
      <c r="L55" s="182"/>
      <c r="M55" s="69"/>
      <c r="N55" s="69"/>
      <c r="O55" s="69"/>
      <c r="P55" s="69"/>
      <c r="Q55" s="24"/>
      <c r="R55" s="30"/>
      <c r="S55" s="22"/>
      <c r="T55" s="69"/>
      <c r="U55" s="69"/>
      <c r="V55" s="69"/>
      <c r="W55" s="69"/>
      <c r="X55" s="24"/>
      <c r="Y55" s="183">
        <v>7.83</v>
      </c>
      <c r="Z55" s="182">
        <v>8.82</v>
      </c>
      <c r="AA55" s="69">
        <v>1915.03</v>
      </c>
      <c r="AB55" s="69">
        <v>244.43</v>
      </c>
      <c r="AC55" s="69">
        <v>3483</v>
      </c>
      <c r="AD55" s="69">
        <v>1914.97</v>
      </c>
      <c r="AE55" s="24">
        <v>245.54</v>
      </c>
      <c r="AF55" s="30"/>
      <c r="AG55" s="22"/>
      <c r="AH55" s="22"/>
      <c r="AI55" s="22"/>
      <c r="AJ55" s="22"/>
      <c r="AK55" s="22"/>
      <c r="AL55" s="23"/>
      <c r="AM55" s="183"/>
      <c r="AN55" s="182"/>
      <c r="AO55" s="69"/>
      <c r="AP55" s="69"/>
      <c r="AQ55" s="69"/>
      <c r="AR55" s="69"/>
      <c r="AS55" s="24"/>
      <c r="AT55" s="188">
        <v>8.42</v>
      </c>
      <c r="AU55" s="187">
        <v>9.52</v>
      </c>
      <c r="AV55" s="69">
        <v>4548</v>
      </c>
      <c r="AW55" s="69"/>
      <c r="AX55" s="69">
        <v>3856</v>
      </c>
      <c r="AY55" s="69"/>
      <c r="AZ55" s="24"/>
      <c r="BA55" s="188">
        <v>8.42</v>
      </c>
      <c r="BB55" s="187">
        <v>9.59</v>
      </c>
      <c r="BC55" s="69">
        <v>5904.26</v>
      </c>
      <c r="BD55" s="69">
        <v>701.18</v>
      </c>
      <c r="BE55" s="69">
        <v>4100</v>
      </c>
      <c r="BF55" s="69">
        <v>5904.23</v>
      </c>
      <c r="BG55" s="24">
        <v>704.92</v>
      </c>
      <c r="BH55" s="188">
        <v>8.4</v>
      </c>
      <c r="BI55" s="187">
        <v>9.58</v>
      </c>
      <c r="BJ55" s="69">
        <v>7625</v>
      </c>
      <c r="BK55" s="69">
        <v>907</v>
      </c>
      <c r="BL55" s="69">
        <v>4193</v>
      </c>
      <c r="BM55" s="69">
        <v>7625</v>
      </c>
      <c r="BN55" s="24">
        <v>912</v>
      </c>
      <c r="BO55" s="188">
        <v>8.17</v>
      </c>
      <c r="BP55" s="187">
        <v>9.45</v>
      </c>
      <c r="BQ55" s="69">
        <v>1474</v>
      </c>
      <c r="BR55" s="69">
        <v>180</v>
      </c>
      <c r="BS55" s="69">
        <v>4580</v>
      </c>
      <c r="BT55" s="69">
        <v>9100</v>
      </c>
      <c r="BU55" s="69">
        <v>1094</v>
      </c>
      <c r="BV55" s="188">
        <v>8.22</v>
      </c>
      <c r="BW55" s="187">
        <v>9.51</v>
      </c>
      <c r="BX55" s="69">
        <v>1121.54</v>
      </c>
      <c r="BY55" s="69">
        <v>136.39</v>
      </c>
      <c r="BZ55" s="189">
        <v>4254.86</v>
      </c>
      <c r="CA55" s="69">
        <v>10221.6</v>
      </c>
      <c r="CB55" s="24">
        <v>1231.91</v>
      </c>
      <c r="CC55" s="69"/>
      <c r="CD55" s="184">
        <f t="shared" si="43"/>
        <v>22587.83</v>
      </c>
      <c r="CE55" s="69">
        <f t="shared" si="44"/>
        <v>2169</v>
      </c>
      <c r="CF55" s="182">
        <f t="shared" si="59"/>
        <v>10.413937298294146</v>
      </c>
      <c r="CG55" s="69">
        <f t="shared" si="45"/>
        <v>1614.5561139028482</v>
      </c>
      <c r="CH55" s="181">
        <f t="shared" si="46"/>
        <v>6135.313232830823</v>
      </c>
      <c r="CI55" s="72"/>
      <c r="CJ55" s="188">
        <v>8.21</v>
      </c>
      <c r="CK55" s="187">
        <v>9.59</v>
      </c>
      <c r="CL55" s="69">
        <v>1516.87</v>
      </c>
      <c r="CM55" s="69">
        <v>184.75</v>
      </c>
      <c r="CN55" s="189">
        <v>4310.85</v>
      </c>
      <c r="CO55" s="69">
        <v>11738.4</v>
      </c>
      <c r="CP55" s="24">
        <v>1417.71</v>
      </c>
      <c r="CQ55" s="188">
        <v>8.28</v>
      </c>
      <c r="CR55" s="187">
        <v>9.68</v>
      </c>
      <c r="CS55" s="69">
        <v>1533.81</v>
      </c>
      <c r="CT55" s="69">
        <v>185.32</v>
      </c>
      <c r="CU55" s="189">
        <v>4162.84</v>
      </c>
      <c r="CV55" s="69">
        <v>13272.24</v>
      </c>
      <c r="CW55" s="24">
        <v>1604.38</v>
      </c>
      <c r="CX55" s="188">
        <v>8.71</v>
      </c>
      <c r="CY55" s="187">
        <v>10.04</v>
      </c>
      <c r="CZ55" s="69">
        <v>1874.44</v>
      </c>
      <c r="DA55" s="69">
        <v>215.3</v>
      </c>
      <c r="DB55" s="69">
        <v>4343</v>
      </c>
      <c r="DC55" s="69">
        <v>15146.65</v>
      </c>
      <c r="DD55" s="24">
        <v>1821.3</v>
      </c>
      <c r="DE55" s="183">
        <v>8.71</v>
      </c>
      <c r="DF55" s="182">
        <v>10.08</v>
      </c>
      <c r="DG55" s="69">
        <v>1151.54</v>
      </c>
      <c r="DH55" s="69">
        <v>132.2</v>
      </c>
      <c r="DI55" s="69">
        <v>4205</v>
      </c>
      <c r="DJ55" s="69">
        <v>16298.05</v>
      </c>
      <c r="DK55" s="24">
        <v>1954.6</v>
      </c>
      <c r="DL55" s="183">
        <v>8.94</v>
      </c>
      <c r="DM55" s="182">
        <v>10.24</v>
      </c>
      <c r="DN55" s="69">
        <v>1466.55</v>
      </c>
      <c r="DO55" s="69">
        <v>164.1</v>
      </c>
      <c r="DP55" s="69">
        <v>4069</v>
      </c>
      <c r="DQ55" s="69">
        <v>17764.51</v>
      </c>
      <c r="DR55" s="24">
        <v>2119.58</v>
      </c>
      <c r="DS55" s="186"/>
      <c r="DT55" s="72"/>
      <c r="DU55" s="72"/>
      <c r="DV55" s="72"/>
      <c r="DW55" s="72"/>
      <c r="DX55" s="72"/>
      <c r="DY55" s="185"/>
      <c r="DZ55" s="186"/>
      <c r="EA55" s="72"/>
      <c r="EB55" s="72"/>
      <c r="EC55" s="72"/>
      <c r="ED55" s="72"/>
      <c r="EE55" s="72"/>
      <c r="EF55" s="185"/>
      <c r="EG55" s="221">
        <v>9.14</v>
      </c>
      <c r="EH55" s="22">
        <v>10.31</v>
      </c>
      <c r="EI55" s="69">
        <v>2484.14</v>
      </c>
      <c r="EJ55" s="69">
        <v>271.86</v>
      </c>
      <c r="EK55" s="69">
        <v>0</v>
      </c>
      <c r="EL55" s="69">
        <v>20248.63</v>
      </c>
      <c r="EM55" s="24">
        <v>2392.99</v>
      </c>
      <c r="EN55" s="182">
        <v>8.11</v>
      </c>
      <c r="EO55" s="182">
        <v>9.9</v>
      </c>
      <c r="EP55" s="69">
        <v>1082.02</v>
      </c>
      <c r="EQ55" s="69">
        <v>133.43</v>
      </c>
      <c r="ER55" s="69">
        <v>0</v>
      </c>
      <c r="ES55" s="69">
        <v>2130.63</v>
      </c>
      <c r="ET55" s="69">
        <v>2528.45</v>
      </c>
      <c r="EU55" s="183">
        <v>8.18</v>
      </c>
      <c r="EV55" s="182">
        <v>9.47</v>
      </c>
      <c r="EW55" s="69">
        <v>1371.71</v>
      </c>
      <c r="EX55" s="69">
        <v>167.63</v>
      </c>
      <c r="EY55" s="69">
        <v>0</v>
      </c>
      <c r="EZ55" s="69">
        <v>22702.25</v>
      </c>
      <c r="FA55" s="24">
        <v>2696.96</v>
      </c>
      <c r="FB55" s="183">
        <v>7.86</v>
      </c>
      <c r="FC55" s="182">
        <v>9.19</v>
      </c>
      <c r="FD55" s="69">
        <v>1526.4</v>
      </c>
      <c r="FE55" s="69">
        <v>194.25</v>
      </c>
      <c r="FF55" s="69">
        <v>0</v>
      </c>
      <c r="FG55" s="69">
        <v>24228.7</v>
      </c>
      <c r="FH55" s="69">
        <v>2893.56</v>
      </c>
      <c r="FI55" s="186"/>
      <c r="FJ55" s="72"/>
      <c r="FK55" s="72"/>
      <c r="FL55" s="72"/>
      <c r="FM55" s="72"/>
      <c r="FN55" s="72"/>
      <c r="FO55" s="185"/>
      <c r="FP55" s="72"/>
      <c r="FQ55" s="184">
        <f t="shared" si="47"/>
        <v>14007.480000000001</v>
      </c>
      <c r="FR55" s="69">
        <f t="shared" si="48"/>
        <v>1648.8400000000001</v>
      </c>
      <c r="FS55" s="182">
        <f t="shared" si="40"/>
        <v>8.495354309696515</v>
      </c>
      <c r="FT55" s="69">
        <f t="shared" si="49"/>
        <v>697.4715577889451</v>
      </c>
      <c r="FU55" s="181">
        <f t="shared" si="50"/>
        <v>2720.139075376886</v>
      </c>
      <c r="FV55" s="166"/>
      <c r="FW55" s="183">
        <f t="shared" si="41"/>
        <v>8.373333333333333</v>
      </c>
      <c r="FX55" s="182">
        <f t="shared" si="42"/>
        <v>9.664666666666667</v>
      </c>
      <c r="FY55" s="69">
        <f t="shared" si="51"/>
        <v>36595.31</v>
      </c>
      <c r="FZ55" s="69">
        <f t="shared" si="52"/>
        <v>3817.8399999999997</v>
      </c>
      <c r="GA55" s="69">
        <f t="shared" si="53"/>
        <v>2312.027671691793</v>
      </c>
      <c r="GB55" s="181">
        <f t="shared" si="54"/>
        <v>8901.306536013402</v>
      </c>
      <c r="GC55" s="162"/>
      <c r="GD55" s="161">
        <f t="shared" si="61"/>
        <v>24228.7</v>
      </c>
      <c r="GE55" s="160">
        <f t="shared" si="55"/>
        <v>36595.31</v>
      </c>
      <c r="GF55" s="69">
        <f>FH55</f>
        <v>2893.56</v>
      </c>
      <c r="GG55" s="24">
        <f t="shared" si="56"/>
        <v>3817.8399999999997</v>
      </c>
      <c r="GH55" s="69"/>
      <c r="GI55" s="161">
        <f t="shared" si="57"/>
        <v>1164.848710217756</v>
      </c>
      <c r="GJ55" s="24">
        <f t="shared" si="58"/>
        <v>2312.027671691793</v>
      </c>
    </row>
    <row r="56" spans="1:192" s="20" customFormat="1" ht="12.75">
      <c r="A56" s="20" t="s">
        <v>12</v>
      </c>
      <c r="B56" s="21" t="s">
        <v>49</v>
      </c>
      <c r="C56" s="20">
        <v>5.97</v>
      </c>
      <c r="D56" s="183"/>
      <c r="E56" s="182"/>
      <c r="F56" s="69"/>
      <c r="G56" s="69"/>
      <c r="H56" s="69"/>
      <c r="I56" s="69"/>
      <c r="J56" s="24"/>
      <c r="K56" s="183"/>
      <c r="L56" s="182"/>
      <c r="M56" s="69"/>
      <c r="N56" s="69"/>
      <c r="O56" s="69"/>
      <c r="P56" s="69"/>
      <c r="Q56" s="24"/>
      <c r="R56" s="30"/>
      <c r="S56" s="22"/>
      <c r="T56" s="69"/>
      <c r="U56" s="69"/>
      <c r="V56" s="69"/>
      <c r="W56" s="69"/>
      <c r="X56" s="24"/>
      <c r="Y56" s="183">
        <v>8.49</v>
      </c>
      <c r="Z56" s="182">
        <v>9.29</v>
      </c>
      <c r="AA56" s="69">
        <v>569.38</v>
      </c>
      <c r="AB56" s="69">
        <v>67.02</v>
      </c>
      <c r="AC56" s="69">
        <v>763</v>
      </c>
      <c r="AD56" s="69">
        <v>569.33</v>
      </c>
      <c r="AE56" s="24">
        <v>67.02</v>
      </c>
      <c r="AF56" s="30"/>
      <c r="AG56" s="22"/>
      <c r="AH56" s="22"/>
      <c r="AI56" s="22"/>
      <c r="AJ56" s="22"/>
      <c r="AK56" s="22"/>
      <c r="AL56" s="23"/>
      <c r="AM56" s="183"/>
      <c r="AN56" s="182"/>
      <c r="AO56" s="69"/>
      <c r="AP56" s="69"/>
      <c r="AQ56" s="69"/>
      <c r="AR56" s="69"/>
      <c r="AS56" s="24"/>
      <c r="AT56" s="188">
        <v>7.74</v>
      </c>
      <c r="AU56" s="187">
        <v>8.62</v>
      </c>
      <c r="AV56" s="69">
        <v>2191</v>
      </c>
      <c r="AW56" s="69"/>
      <c r="AX56" s="69">
        <v>3849</v>
      </c>
      <c r="AY56" s="69"/>
      <c r="AZ56" s="24"/>
      <c r="BA56" s="188">
        <v>7.46</v>
      </c>
      <c r="BB56" s="187">
        <v>8.35</v>
      </c>
      <c r="BC56" s="69">
        <v>3450.66</v>
      </c>
      <c r="BD56" s="69">
        <v>462.52</v>
      </c>
      <c r="BE56" s="69">
        <v>4545</v>
      </c>
      <c r="BF56" s="69">
        <v>3450.43</v>
      </c>
      <c r="BG56" s="24">
        <v>464.64</v>
      </c>
      <c r="BH56" s="188">
        <v>7.36</v>
      </c>
      <c r="BI56" s="187">
        <v>8.24</v>
      </c>
      <c r="BJ56" s="69">
        <v>4239</v>
      </c>
      <c r="BK56" s="69">
        <v>575</v>
      </c>
      <c r="BL56" s="69">
        <v>4757</v>
      </c>
      <c r="BM56" s="69">
        <v>4239</v>
      </c>
      <c r="BN56" s="24">
        <v>578</v>
      </c>
      <c r="BO56" s="188">
        <v>6.96</v>
      </c>
      <c r="BP56" s="187">
        <v>7.88</v>
      </c>
      <c r="BQ56" s="69">
        <v>1017</v>
      </c>
      <c r="BR56" s="69">
        <v>146</v>
      </c>
      <c r="BS56" s="69">
        <v>5538</v>
      </c>
      <c r="BT56" s="69">
        <v>5256</v>
      </c>
      <c r="BU56" s="69">
        <v>725</v>
      </c>
      <c r="BV56" s="188">
        <v>6.84</v>
      </c>
      <c r="BW56" s="187">
        <v>7.72</v>
      </c>
      <c r="BX56" s="69">
        <v>955.31</v>
      </c>
      <c r="BY56" s="69">
        <v>139.73</v>
      </c>
      <c r="BZ56" s="189">
        <v>5467.34</v>
      </c>
      <c r="CA56" s="69">
        <v>6211.99</v>
      </c>
      <c r="CB56" s="24">
        <v>866.58</v>
      </c>
      <c r="CC56" s="69"/>
      <c r="CD56" s="184">
        <f t="shared" si="43"/>
        <v>12422.35</v>
      </c>
      <c r="CE56" s="69">
        <f t="shared" si="44"/>
        <v>1390.27</v>
      </c>
      <c r="CF56" s="182">
        <f t="shared" si="59"/>
        <v>8.935206830327923</v>
      </c>
      <c r="CG56" s="69">
        <f t="shared" si="45"/>
        <v>690.5256448911223</v>
      </c>
      <c r="CH56" s="181">
        <f t="shared" si="46"/>
        <v>2623.9974505862647</v>
      </c>
      <c r="CI56" s="72"/>
      <c r="CJ56" s="188">
        <v>6.88</v>
      </c>
      <c r="CK56" s="187">
        <v>7.79</v>
      </c>
      <c r="CL56" s="69">
        <v>1177.63</v>
      </c>
      <c r="CM56" s="69">
        <v>171.27</v>
      </c>
      <c r="CN56" s="189">
        <v>5425.3</v>
      </c>
      <c r="CO56" s="69">
        <v>7389.68</v>
      </c>
      <c r="CP56" s="24">
        <v>1039.12</v>
      </c>
      <c r="CQ56" s="188">
        <v>6.73</v>
      </c>
      <c r="CR56" s="187">
        <v>7.48</v>
      </c>
      <c r="CS56" s="69">
        <v>1204.28</v>
      </c>
      <c r="CT56" s="69">
        <v>178.86</v>
      </c>
      <c r="CU56" s="189">
        <v>5403</v>
      </c>
      <c r="CV56" s="69">
        <v>8593.83</v>
      </c>
      <c r="CW56" s="24">
        <v>1219.4</v>
      </c>
      <c r="CX56" s="188">
        <v>6.98</v>
      </c>
      <c r="CY56" s="187">
        <v>7.79</v>
      </c>
      <c r="CZ56" s="69">
        <v>1604.15</v>
      </c>
      <c r="DA56" s="69">
        <v>229.67</v>
      </c>
      <c r="DB56" s="69">
        <v>5405</v>
      </c>
      <c r="DC56" s="69">
        <v>10197.91</v>
      </c>
      <c r="DD56" s="24">
        <v>1450.61</v>
      </c>
      <c r="DE56" s="183">
        <v>7.03</v>
      </c>
      <c r="DF56" s="182">
        <v>7.81</v>
      </c>
      <c r="DG56" s="69">
        <v>824.45</v>
      </c>
      <c r="DH56" s="69">
        <v>117.21</v>
      </c>
      <c r="DI56" s="69">
        <v>5506</v>
      </c>
      <c r="DJ56" s="69">
        <v>11022.24</v>
      </c>
      <c r="DK56" s="24">
        <v>1568.51</v>
      </c>
      <c r="DL56" s="183">
        <v>7.39</v>
      </c>
      <c r="DM56" s="182">
        <v>8.17</v>
      </c>
      <c r="DN56" s="69">
        <v>1299.26</v>
      </c>
      <c r="DO56" s="69">
        <v>175.85</v>
      </c>
      <c r="DP56" s="69">
        <v>4885</v>
      </c>
      <c r="DQ56" s="69">
        <v>12321.54</v>
      </c>
      <c r="DR56" s="24">
        <v>1745.41</v>
      </c>
      <c r="DS56" s="186"/>
      <c r="DT56" s="72"/>
      <c r="DU56" s="72"/>
      <c r="DV56" s="72"/>
      <c r="DW56" s="72"/>
      <c r="DX56" s="72"/>
      <c r="DY56" s="185"/>
      <c r="DZ56" s="186"/>
      <c r="EA56" s="72"/>
      <c r="EB56" s="72"/>
      <c r="EC56" s="72"/>
      <c r="ED56" s="72"/>
      <c r="EE56" s="72"/>
      <c r="EF56" s="185"/>
      <c r="EG56" s="221">
        <v>8.47</v>
      </c>
      <c r="EH56" s="22">
        <v>9.57</v>
      </c>
      <c r="EI56" s="69">
        <v>2077.04</v>
      </c>
      <c r="EJ56" s="69">
        <v>245.12</v>
      </c>
      <c r="EK56" s="69">
        <v>0</v>
      </c>
      <c r="EL56" s="69">
        <v>14398.39</v>
      </c>
      <c r="EM56" s="24">
        <v>1991.81</v>
      </c>
      <c r="EN56" s="182">
        <v>7.26</v>
      </c>
      <c r="EO56" s="182">
        <v>8.31</v>
      </c>
      <c r="EP56" s="69">
        <v>1436.83</v>
      </c>
      <c r="EQ56" s="69">
        <v>197.77</v>
      </c>
      <c r="ER56" s="69">
        <v>0</v>
      </c>
      <c r="ES56" s="69">
        <v>15837.02</v>
      </c>
      <c r="ET56" s="69">
        <v>2190.97</v>
      </c>
      <c r="EU56" s="183">
        <v>7.22</v>
      </c>
      <c r="EV56" s="182">
        <v>8.23</v>
      </c>
      <c r="EW56" s="69">
        <v>931.17</v>
      </c>
      <c r="EX56" s="69">
        <v>129</v>
      </c>
      <c r="EY56" s="69">
        <v>0</v>
      </c>
      <c r="EZ56" s="69">
        <v>16768.31</v>
      </c>
      <c r="FA56" s="24">
        <v>2320.71</v>
      </c>
      <c r="FB56" s="183">
        <v>7.06</v>
      </c>
      <c r="FC56" s="182">
        <v>8.15</v>
      </c>
      <c r="FD56" s="69">
        <v>1115.62</v>
      </c>
      <c r="FE56" s="69">
        <v>158.01</v>
      </c>
      <c r="FF56" s="69">
        <v>0</v>
      </c>
      <c r="FG56" s="69">
        <v>17883.83</v>
      </c>
      <c r="FH56" s="69">
        <v>2480.8</v>
      </c>
      <c r="FI56" s="183">
        <v>7.13</v>
      </c>
      <c r="FJ56" s="182">
        <v>8.27</v>
      </c>
      <c r="FK56" s="69">
        <v>903.6</v>
      </c>
      <c r="FL56" s="69">
        <v>126.75</v>
      </c>
      <c r="FM56" s="69">
        <v>0</v>
      </c>
      <c r="FN56" s="69">
        <v>18787.39</v>
      </c>
      <c r="FO56" s="24">
        <v>2608.82</v>
      </c>
      <c r="FP56" s="72"/>
      <c r="FQ56" s="184">
        <f t="shared" si="47"/>
        <v>12574.03</v>
      </c>
      <c r="FR56" s="69">
        <f t="shared" si="48"/>
        <v>1729.51</v>
      </c>
      <c r="FS56" s="182">
        <f t="shared" si="40"/>
        <v>7.2702846470965765</v>
      </c>
      <c r="FT56" s="69">
        <f t="shared" si="49"/>
        <v>376.6926800670019</v>
      </c>
      <c r="FU56" s="181">
        <f t="shared" si="50"/>
        <v>1469.1014522613075</v>
      </c>
      <c r="FV56" s="166"/>
      <c r="FW56" s="183">
        <f t="shared" si="41"/>
        <v>7.312499999999999</v>
      </c>
      <c r="FX56" s="182">
        <f t="shared" si="42"/>
        <v>8.229375000000001</v>
      </c>
      <c r="FY56" s="69">
        <f t="shared" si="51"/>
        <v>24996.379999999997</v>
      </c>
      <c r="FZ56" s="69">
        <f t="shared" si="52"/>
        <v>3119.78</v>
      </c>
      <c r="GA56" s="69">
        <f t="shared" si="53"/>
        <v>1067.2183249581235</v>
      </c>
      <c r="GB56" s="181">
        <f t="shared" si="54"/>
        <v>4108.790551088776</v>
      </c>
      <c r="GC56" s="162"/>
      <c r="GD56" s="161">
        <f t="shared" si="61"/>
        <v>17883.83</v>
      </c>
      <c r="GE56" s="160">
        <f t="shared" si="55"/>
        <v>24996.379999999997</v>
      </c>
      <c r="GF56" s="69">
        <f aca="true" t="shared" si="62" ref="GF56:GF63">FO56</f>
        <v>2608.82</v>
      </c>
      <c r="GG56" s="24">
        <f t="shared" si="56"/>
        <v>3119.78</v>
      </c>
      <c r="GH56" s="69"/>
      <c r="GI56" s="161">
        <f t="shared" si="57"/>
        <v>386.79641541038563</v>
      </c>
      <c r="GJ56" s="24">
        <f t="shared" si="58"/>
        <v>1067.2183249581235</v>
      </c>
    </row>
    <row r="57" spans="1:192" s="20" customFormat="1" ht="12.75">
      <c r="A57" s="20" t="s">
        <v>12</v>
      </c>
      <c r="B57" s="21" t="s">
        <v>50</v>
      </c>
      <c r="C57" s="20">
        <v>5.97</v>
      </c>
      <c r="D57" s="183"/>
      <c r="E57" s="182"/>
      <c r="F57" s="69"/>
      <c r="G57" s="69"/>
      <c r="H57" s="69"/>
      <c r="I57" s="69"/>
      <c r="J57" s="24"/>
      <c r="K57" s="183"/>
      <c r="L57" s="182"/>
      <c r="M57" s="69"/>
      <c r="N57" s="69"/>
      <c r="O57" s="69"/>
      <c r="P57" s="69"/>
      <c r="Q57" s="24"/>
      <c r="R57" s="30"/>
      <c r="S57" s="22"/>
      <c r="T57" s="69"/>
      <c r="U57" s="69"/>
      <c r="V57" s="69"/>
      <c r="W57" s="69"/>
      <c r="X57" s="24"/>
      <c r="Y57" s="183">
        <v>8.91</v>
      </c>
      <c r="Z57" s="182">
        <v>9.59</v>
      </c>
      <c r="AA57" s="69">
        <v>669.84</v>
      </c>
      <c r="AB57" s="69">
        <v>75.21</v>
      </c>
      <c r="AC57" s="69">
        <v>970</v>
      </c>
      <c r="AD57" s="69">
        <v>669.82</v>
      </c>
      <c r="AE57" s="24">
        <v>76.09</v>
      </c>
      <c r="AF57" s="30"/>
      <c r="AG57" s="22"/>
      <c r="AH57" s="22"/>
      <c r="AI57" s="22"/>
      <c r="AJ57" s="22"/>
      <c r="AK57" s="22"/>
      <c r="AL57" s="23"/>
      <c r="AM57" s="183"/>
      <c r="AN57" s="182"/>
      <c r="AO57" s="69"/>
      <c r="AP57" s="69"/>
      <c r="AQ57" s="69"/>
      <c r="AR57" s="69"/>
      <c r="AS57" s="24"/>
      <c r="AT57" s="188">
        <v>8.83</v>
      </c>
      <c r="AU57" s="187">
        <v>9.66</v>
      </c>
      <c r="AV57" s="69">
        <v>3433</v>
      </c>
      <c r="AW57" s="69"/>
      <c r="AX57" s="69">
        <v>2807</v>
      </c>
      <c r="AY57" s="69"/>
      <c r="AZ57" s="24"/>
      <c r="BA57" s="188">
        <v>8.72</v>
      </c>
      <c r="BB57" s="187">
        <v>9.65</v>
      </c>
      <c r="BC57" s="69">
        <v>4843.97</v>
      </c>
      <c r="BD57" s="222">
        <v>555.19</v>
      </c>
      <c r="BE57" s="69">
        <v>3181</v>
      </c>
      <c r="BF57" s="69">
        <v>4843.77</v>
      </c>
      <c r="BG57" s="24">
        <v>558.55</v>
      </c>
      <c r="BH57" s="188">
        <v>8.61</v>
      </c>
      <c r="BI57" s="187">
        <v>9.6</v>
      </c>
      <c r="BJ57" s="69">
        <v>5990</v>
      </c>
      <c r="BK57" s="69">
        <v>695</v>
      </c>
      <c r="BL57" s="69">
        <v>3445</v>
      </c>
      <c r="BM57" s="69">
        <v>5990</v>
      </c>
      <c r="BN57" s="24">
        <v>699</v>
      </c>
      <c r="BO57" s="188">
        <v>7.92</v>
      </c>
      <c r="BP57" s="187">
        <v>9.13</v>
      </c>
      <c r="BQ57" s="69">
        <v>1053</v>
      </c>
      <c r="BR57" s="69">
        <v>133</v>
      </c>
      <c r="BS57" s="69">
        <v>4563</v>
      </c>
      <c r="BT57" s="69">
        <v>7044</v>
      </c>
      <c r="BU57" s="69">
        <v>833</v>
      </c>
      <c r="BV57" s="188">
        <v>7.42</v>
      </c>
      <c r="BW57" s="187">
        <v>8.72</v>
      </c>
      <c r="BX57" s="69">
        <v>734.57</v>
      </c>
      <c r="BY57" s="69">
        <v>98.92</v>
      </c>
      <c r="BZ57" s="189">
        <v>4678</v>
      </c>
      <c r="CA57" s="69">
        <v>7779.1</v>
      </c>
      <c r="CB57" s="24">
        <v>932.88</v>
      </c>
      <c r="CC57" s="69"/>
      <c r="CD57" s="184">
        <f t="shared" si="43"/>
        <v>16724.38</v>
      </c>
      <c r="CE57" s="69">
        <f t="shared" si="44"/>
        <v>1557.3200000000002</v>
      </c>
      <c r="CF57" s="182">
        <f t="shared" si="59"/>
        <v>10.739205815118279</v>
      </c>
      <c r="CG57" s="69">
        <f t="shared" si="45"/>
        <v>1244.0836850921273</v>
      </c>
      <c r="CH57" s="181">
        <f t="shared" si="46"/>
        <v>4727.518003350084</v>
      </c>
      <c r="CI57" s="72"/>
      <c r="CJ57" s="188">
        <v>7.51</v>
      </c>
      <c r="CK57" s="187">
        <v>8.78</v>
      </c>
      <c r="CL57" s="69">
        <v>1002.14</v>
      </c>
      <c r="CM57" s="69">
        <v>133.36</v>
      </c>
      <c r="CN57" s="189">
        <v>4618.12</v>
      </c>
      <c r="CO57" s="69">
        <v>8781.08</v>
      </c>
      <c r="CP57" s="24">
        <v>1066.79</v>
      </c>
      <c r="CQ57" s="188">
        <v>7.43</v>
      </c>
      <c r="CR57" s="187">
        <v>8.78</v>
      </c>
      <c r="CS57" s="69">
        <v>2043.88</v>
      </c>
      <c r="CT57" s="69">
        <v>274.91</v>
      </c>
      <c r="CU57" s="189">
        <v>4586</v>
      </c>
      <c r="CV57" s="69">
        <v>9822.79</v>
      </c>
      <c r="CW57" s="24">
        <v>1209.19</v>
      </c>
      <c r="CX57" s="188">
        <v>7.49</v>
      </c>
      <c r="CY57" s="187">
        <v>8.73</v>
      </c>
      <c r="CZ57" s="69">
        <v>993.53</v>
      </c>
      <c r="DA57" s="69">
        <v>132.61</v>
      </c>
      <c r="DB57" s="69">
        <v>4949</v>
      </c>
      <c r="DC57" s="69">
        <v>10816.22</v>
      </c>
      <c r="DD57" s="24">
        <v>1342.36</v>
      </c>
      <c r="DE57" s="183">
        <v>7.44</v>
      </c>
      <c r="DF57" s="182">
        <v>8.62</v>
      </c>
      <c r="DG57" s="69">
        <v>826.4</v>
      </c>
      <c r="DH57" s="69">
        <v>111.01</v>
      </c>
      <c r="DI57" s="69">
        <v>5173</v>
      </c>
      <c r="DJ57" s="69">
        <v>11642.6</v>
      </c>
      <c r="DK57" s="24">
        <v>1453.82</v>
      </c>
      <c r="DL57" s="183">
        <v>8.17</v>
      </c>
      <c r="DM57" s="182">
        <v>9.05</v>
      </c>
      <c r="DN57" s="69">
        <v>1044.23</v>
      </c>
      <c r="DO57" s="69">
        <v>127.74</v>
      </c>
      <c r="DP57" s="69">
        <v>4381</v>
      </c>
      <c r="DQ57" s="69">
        <v>12686.81</v>
      </c>
      <c r="DR57" s="24">
        <v>1581.97</v>
      </c>
      <c r="DS57" s="186"/>
      <c r="DT57" s="72"/>
      <c r="DU57" s="72"/>
      <c r="DV57" s="72"/>
      <c r="DW57" s="72"/>
      <c r="DX57" s="72"/>
      <c r="DY57" s="185"/>
      <c r="DZ57" s="186"/>
      <c r="EA57" s="72"/>
      <c r="EB57" s="72"/>
      <c r="EC57" s="72"/>
      <c r="ED57" s="72"/>
      <c r="EE57" s="72"/>
      <c r="EF57" s="185"/>
      <c r="EG57" s="221">
        <v>8.87</v>
      </c>
      <c r="EH57" s="22">
        <v>9.71</v>
      </c>
      <c r="EI57" s="69">
        <v>2063.53</v>
      </c>
      <c r="EJ57" s="69">
        <v>232.71</v>
      </c>
      <c r="EK57" s="69">
        <v>0</v>
      </c>
      <c r="EL57" s="69">
        <v>14750.22</v>
      </c>
      <c r="EM57" s="24">
        <v>1816.09</v>
      </c>
      <c r="EN57" s="190"/>
      <c r="EO57" s="190"/>
      <c r="EP57" s="72"/>
      <c r="EQ57" s="72"/>
      <c r="ER57" s="72"/>
      <c r="ES57" s="72"/>
      <c r="ET57" s="72"/>
      <c r="EU57" s="191"/>
      <c r="EV57" s="190"/>
      <c r="EW57" s="72"/>
      <c r="EX57" s="72"/>
      <c r="EY57" s="72"/>
      <c r="EZ57" s="72"/>
      <c r="FA57" s="185"/>
      <c r="FB57" s="183">
        <v>8.71</v>
      </c>
      <c r="FC57" s="182">
        <v>10</v>
      </c>
      <c r="FD57" s="69">
        <v>61.12</v>
      </c>
      <c r="FE57" s="69">
        <v>7.02</v>
      </c>
      <c r="FF57" s="69">
        <v>0</v>
      </c>
      <c r="FG57" s="69">
        <v>16199.66</v>
      </c>
      <c r="FH57" s="69">
        <v>1992.82</v>
      </c>
      <c r="FI57" s="183">
        <v>8.33</v>
      </c>
      <c r="FJ57" s="182">
        <v>9.12</v>
      </c>
      <c r="FK57" s="69">
        <v>1677.62</v>
      </c>
      <c r="FL57" s="69">
        <v>201.35</v>
      </c>
      <c r="FM57" s="69">
        <v>0</v>
      </c>
      <c r="FN57" s="69">
        <v>17877.26</v>
      </c>
      <c r="FO57" s="24">
        <v>2195.19</v>
      </c>
      <c r="FP57" s="72"/>
      <c r="FQ57" s="184">
        <f t="shared" si="47"/>
        <v>9712.45</v>
      </c>
      <c r="FR57" s="69">
        <f t="shared" si="48"/>
        <v>1220.71</v>
      </c>
      <c r="FS57" s="182">
        <f t="shared" si="40"/>
        <v>7.9563942295876995</v>
      </c>
      <c r="FT57" s="69">
        <f t="shared" si="49"/>
        <v>406.16604690117265</v>
      </c>
      <c r="FU57" s="181">
        <f t="shared" si="50"/>
        <v>1584.0475829145732</v>
      </c>
      <c r="FV57" s="166"/>
      <c r="FW57" s="183">
        <f t="shared" si="41"/>
        <v>8.168571428571427</v>
      </c>
      <c r="FX57" s="182">
        <f t="shared" si="42"/>
        <v>9.224285714285713</v>
      </c>
      <c r="FY57" s="69">
        <f t="shared" si="51"/>
        <v>26436.829999999998</v>
      </c>
      <c r="FZ57" s="69">
        <f t="shared" si="52"/>
        <v>2778.03</v>
      </c>
      <c r="GA57" s="69">
        <f t="shared" si="53"/>
        <v>1650.2497319932995</v>
      </c>
      <c r="GB57" s="181">
        <f t="shared" si="54"/>
        <v>6353.461468174203</v>
      </c>
      <c r="GC57" s="162"/>
      <c r="GD57" s="161">
        <f t="shared" si="61"/>
        <v>16199.66</v>
      </c>
      <c r="GE57" s="160">
        <f t="shared" si="55"/>
        <v>26436.829999999998</v>
      </c>
      <c r="GF57" s="69">
        <f t="shared" si="62"/>
        <v>2195.19</v>
      </c>
      <c r="GG57" s="24">
        <f t="shared" si="56"/>
        <v>2778.03</v>
      </c>
      <c r="GH57" s="69"/>
      <c r="GI57" s="161">
        <f t="shared" si="57"/>
        <v>518.3208877721945</v>
      </c>
      <c r="GJ57" s="24">
        <f t="shared" si="58"/>
        <v>1650.2497319932995</v>
      </c>
    </row>
    <row r="58" spans="1:192" s="20" customFormat="1" ht="12.75">
      <c r="A58" s="20" t="s">
        <v>12</v>
      </c>
      <c r="B58" s="21" t="s">
        <v>51</v>
      </c>
      <c r="C58" s="20">
        <v>5.97</v>
      </c>
      <c r="D58" s="183"/>
      <c r="E58" s="182"/>
      <c r="F58" s="69"/>
      <c r="G58" s="69"/>
      <c r="H58" s="69"/>
      <c r="I58" s="69"/>
      <c r="J58" s="24"/>
      <c r="K58" s="183"/>
      <c r="L58" s="182"/>
      <c r="M58" s="69"/>
      <c r="N58" s="69"/>
      <c r="O58" s="69"/>
      <c r="P58" s="69"/>
      <c r="Q58" s="24"/>
      <c r="R58" s="30"/>
      <c r="S58" s="22"/>
      <c r="T58" s="69"/>
      <c r="U58" s="69"/>
      <c r="V58" s="69"/>
      <c r="W58" s="69"/>
      <c r="X58" s="24"/>
      <c r="Y58" s="183">
        <v>8.52</v>
      </c>
      <c r="Z58" s="182">
        <v>9.33</v>
      </c>
      <c r="AA58" s="69">
        <v>1661.4</v>
      </c>
      <c r="AB58" s="69">
        <v>194.91</v>
      </c>
      <c r="AC58" s="69">
        <v>4019</v>
      </c>
      <c r="AD58" s="69">
        <v>2193.98</v>
      </c>
      <c r="AE58" s="24">
        <v>255.75</v>
      </c>
      <c r="AF58" s="30"/>
      <c r="AG58" s="22"/>
      <c r="AH58" s="22"/>
      <c r="AI58" s="22"/>
      <c r="AJ58" s="22"/>
      <c r="AK58" s="22"/>
      <c r="AL58" s="23"/>
      <c r="AM58" s="183"/>
      <c r="AN58" s="182"/>
      <c r="AO58" s="69"/>
      <c r="AP58" s="69"/>
      <c r="AQ58" s="69"/>
      <c r="AR58" s="69"/>
      <c r="AS58" s="24"/>
      <c r="AT58" s="188">
        <v>8.76</v>
      </c>
      <c r="AU58" s="187">
        <v>9.55</v>
      </c>
      <c r="AV58" s="69">
        <v>4591</v>
      </c>
      <c r="AW58" s="69"/>
      <c r="AX58" s="69">
        <v>3640</v>
      </c>
      <c r="AY58" s="69"/>
      <c r="AZ58" s="24"/>
      <c r="BA58" s="188">
        <v>8.68</v>
      </c>
      <c r="BB58" s="187">
        <v>9.46</v>
      </c>
      <c r="BC58" s="69">
        <v>6273.29</v>
      </c>
      <c r="BD58" s="69">
        <v>722.36</v>
      </c>
      <c r="BE58" s="69">
        <v>3835</v>
      </c>
      <c r="BF58" s="69">
        <v>6805.92</v>
      </c>
      <c r="BG58" s="24">
        <v>786.1</v>
      </c>
      <c r="BH58" s="188">
        <v>8.64</v>
      </c>
      <c r="BI58" s="187">
        <v>9.42</v>
      </c>
      <c r="BJ58" s="69">
        <v>7501</v>
      </c>
      <c r="BK58" s="69">
        <v>868</v>
      </c>
      <c r="BL58" s="69">
        <v>3925</v>
      </c>
      <c r="BM58" s="69">
        <v>8034</v>
      </c>
      <c r="BN58" s="24">
        <v>932</v>
      </c>
      <c r="BO58" s="188">
        <v>8.26</v>
      </c>
      <c r="BP58" s="187">
        <v>9.11</v>
      </c>
      <c r="BQ58" s="69">
        <v>1354</v>
      </c>
      <c r="BR58" s="69">
        <v>164</v>
      </c>
      <c r="BS58" s="69">
        <v>4437</v>
      </c>
      <c r="BT58" s="69">
        <v>9389</v>
      </c>
      <c r="BU58" s="69">
        <v>1097</v>
      </c>
      <c r="BV58" s="188">
        <v>8.33</v>
      </c>
      <c r="BW58" s="187">
        <v>9.25</v>
      </c>
      <c r="BX58" s="69">
        <v>1141.72</v>
      </c>
      <c r="BY58" s="69">
        <v>136.96</v>
      </c>
      <c r="BZ58" s="189">
        <v>4049.15</v>
      </c>
      <c r="CA58" s="69">
        <v>10530.82</v>
      </c>
      <c r="CB58" s="24">
        <v>1234.97</v>
      </c>
      <c r="CC58" s="69"/>
      <c r="CD58" s="184">
        <f t="shared" si="43"/>
        <v>22522.41</v>
      </c>
      <c r="CE58" s="69">
        <f t="shared" si="44"/>
        <v>2086.23</v>
      </c>
      <c r="CF58" s="182">
        <f t="shared" si="59"/>
        <v>10.795746394213486</v>
      </c>
      <c r="CG58" s="69">
        <f t="shared" si="45"/>
        <v>1686.3679899497488</v>
      </c>
      <c r="CH58" s="181">
        <f t="shared" si="46"/>
        <v>6408.198361809045</v>
      </c>
      <c r="CI58" s="72"/>
      <c r="CJ58" s="188">
        <v>8.39</v>
      </c>
      <c r="CK58" s="187">
        <v>9.36</v>
      </c>
      <c r="CL58" s="69">
        <v>1542.99</v>
      </c>
      <c r="CM58" s="69">
        <v>183.85</v>
      </c>
      <c r="CN58" s="189">
        <v>4159.46</v>
      </c>
      <c r="CO58" s="69">
        <v>12073.8</v>
      </c>
      <c r="CP58" s="24">
        <v>1419.57</v>
      </c>
      <c r="CQ58" s="188"/>
      <c r="CR58" s="187"/>
      <c r="CS58" s="69"/>
      <c r="CT58" s="69"/>
      <c r="CU58" s="189"/>
      <c r="CV58" s="69"/>
      <c r="CW58" s="24"/>
      <c r="CX58" s="188">
        <v>8.06</v>
      </c>
      <c r="CY58" s="187">
        <v>8.85</v>
      </c>
      <c r="CZ58" s="69">
        <v>2097.71</v>
      </c>
      <c r="DA58" s="69">
        <v>260.38</v>
      </c>
      <c r="DB58" s="69">
        <v>4566</v>
      </c>
      <c r="DC58" s="69">
        <v>15471.35</v>
      </c>
      <c r="DD58" s="24">
        <v>1838.5</v>
      </c>
      <c r="DE58" s="183">
        <v>8.46</v>
      </c>
      <c r="DF58" s="182">
        <v>9.25</v>
      </c>
      <c r="DG58" s="69">
        <v>1217.81</v>
      </c>
      <c r="DH58" s="69">
        <v>143.92</v>
      </c>
      <c r="DI58" s="69">
        <v>4507</v>
      </c>
      <c r="DJ58" s="69">
        <v>16698.41</v>
      </c>
      <c r="DK58" s="24">
        <v>1983.1</v>
      </c>
      <c r="DL58" s="183">
        <v>8.6</v>
      </c>
      <c r="DM58" s="182">
        <v>9.39</v>
      </c>
      <c r="DN58" s="69">
        <v>1584.7</v>
      </c>
      <c r="DO58" s="69">
        <v>184.22</v>
      </c>
      <c r="DP58" s="69">
        <v>4349</v>
      </c>
      <c r="DQ58" s="69">
        <v>18273.87</v>
      </c>
      <c r="DR58" s="24">
        <v>2168.06</v>
      </c>
      <c r="DS58" s="186"/>
      <c r="DT58" s="72"/>
      <c r="DU58" s="72"/>
      <c r="DV58" s="72"/>
      <c r="DW58" s="72"/>
      <c r="DX58" s="72"/>
      <c r="DY58" s="185"/>
      <c r="DZ58" s="186"/>
      <c r="EA58" s="72"/>
      <c r="EB58" s="72"/>
      <c r="EC58" s="72"/>
      <c r="ED58" s="72"/>
      <c r="EE58" s="72"/>
      <c r="EF58" s="185"/>
      <c r="EG58" s="221">
        <v>9.56</v>
      </c>
      <c r="EH58" s="22">
        <v>10.41</v>
      </c>
      <c r="EI58" s="69">
        <v>2468.79</v>
      </c>
      <c r="EJ58" s="69">
        <v>258.3</v>
      </c>
      <c r="EK58" s="69">
        <v>0</v>
      </c>
      <c r="EL58" s="69">
        <v>20742.64</v>
      </c>
      <c r="EM58" s="24">
        <v>2427.61</v>
      </c>
      <c r="EN58" s="182">
        <v>8.8</v>
      </c>
      <c r="EO58" s="182">
        <v>9.67</v>
      </c>
      <c r="EP58" s="69">
        <v>1832.21</v>
      </c>
      <c r="EQ58" s="69">
        <v>208.2</v>
      </c>
      <c r="ER58" s="69">
        <v>0</v>
      </c>
      <c r="ES58" s="69">
        <v>22574.83</v>
      </c>
      <c r="ET58" s="69">
        <v>2636.98</v>
      </c>
      <c r="EU58" s="183">
        <v>9.01</v>
      </c>
      <c r="EV58" s="182">
        <v>9.9</v>
      </c>
      <c r="EW58" s="69">
        <v>1308.02</v>
      </c>
      <c r="EX58" s="69">
        <v>145.09</v>
      </c>
      <c r="EY58" s="69">
        <v>0</v>
      </c>
      <c r="EZ58" s="69">
        <v>23882.7</v>
      </c>
      <c r="FA58" s="24">
        <v>2782.86</v>
      </c>
      <c r="FB58" s="183">
        <v>8.84</v>
      </c>
      <c r="FC58" s="182">
        <v>9.95</v>
      </c>
      <c r="FD58" s="69">
        <v>1511.85</v>
      </c>
      <c r="FE58" s="69">
        <v>171.07</v>
      </c>
      <c r="FF58" s="69">
        <v>0</v>
      </c>
      <c r="FG58" s="69">
        <v>25394.47</v>
      </c>
      <c r="FH58" s="69">
        <v>2954.7</v>
      </c>
      <c r="FI58" s="183">
        <v>8.9</v>
      </c>
      <c r="FJ58" s="182">
        <v>9.95</v>
      </c>
      <c r="FK58" s="69">
        <v>1134.47</v>
      </c>
      <c r="FL58" s="69">
        <v>127.47</v>
      </c>
      <c r="FM58" s="69">
        <v>0</v>
      </c>
      <c r="FN58" s="69">
        <v>26528.92</v>
      </c>
      <c r="FO58" s="24">
        <v>3082.91</v>
      </c>
      <c r="FP58" s="72"/>
      <c r="FQ58" s="184">
        <f t="shared" si="47"/>
        <v>14698.55</v>
      </c>
      <c r="FR58" s="69">
        <f t="shared" si="48"/>
        <v>1682.5</v>
      </c>
      <c r="FS58" s="182">
        <f t="shared" si="40"/>
        <v>8.736136701337296</v>
      </c>
      <c r="FT58" s="69">
        <f t="shared" si="49"/>
        <v>779.5686767169177</v>
      </c>
      <c r="FU58" s="181">
        <f t="shared" si="50"/>
        <v>3040.317839195979</v>
      </c>
      <c r="FV58" s="166"/>
      <c r="FW58" s="183">
        <f t="shared" si="41"/>
        <v>8.654</v>
      </c>
      <c r="FX58" s="182">
        <f t="shared" si="42"/>
        <v>9.523333333333335</v>
      </c>
      <c r="FY58" s="69">
        <f t="shared" si="51"/>
        <v>37220.96</v>
      </c>
      <c r="FZ58" s="69">
        <f t="shared" si="52"/>
        <v>3768.73</v>
      </c>
      <c r="GA58" s="69">
        <f t="shared" si="53"/>
        <v>2465.936666666667</v>
      </c>
      <c r="GB58" s="181">
        <f t="shared" si="54"/>
        <v>9493.856166666668</v>
      </c>
      <c r="GC58" s="162"/>
      <c r="GD58" s="161">
        <f t="shared" si="61"/>
        <v>25394.47</v>
      </c>
      <c r="GE58" s="160">
        <f t="shared" si="55"/>
        <v>37220.96</v>
      </c>
      <c r="GF58" s="69">
        <f t="shared" si="62"/>
        <v>3082.91</v>
      </c>
      <c r="GG58" s="24">
        <f t="shared" si="56"/>
        <v>3768.73</v>
      </c>
      <c r="GH58" s="69"/>
      <c r="GI58" s="161">
        <f t="shared" si="57"/>
        <v>1170.7700670016757</v>
      </c>
      <c r="GJ58" s="24">
        <f t="shared" si="58"/>
        <v>2465.936666666667</v>
      </c>
    </row>
    <row r="59" spans="1:192" s="20" customFormat="1" ht="12.75">
      <c r="A59" s="20" t="s">
        <v>12</v>
      </c>
      <c r="B59" s="21" t="s">
        <v>52</v>
      </c>
      <c r="C59" s="20">
        <v>5.97</v>
      </c>
      <c r="D59" s="183"/>
      <c r="E59" s="182"/>
      <c r="F59" s="69"/>
      <c r="G59" s="69"/>
      <c r="H59" s="69"/>
      <c r="I59" s="69"/>
      <c r="J59" s="24"/>
      <c r="K59" s="183"/>
      <c r="L59" s="182"/>
      <c r="M59" s="69"/>
      <c r="N59" s="69"/>
      <c r="O59" s="69"/>
      <c r="P59" s="69"/>
      <c r="Q59" s="24"/>
      <c r="R59" s="30"/>
      <c r="S59" s="22"/>
      <c r="T59" s="69"/>
      <c r="U59" s="69"/>
      <c r="V59" s="69"/>
      <c r="W59" s="69"/>
      <c r="X59" s="24"/>
      <c r="Y59" s="183">
        <v>8.11</v>
      </c>
      <c r="Z59" s="182">
        <v>9.24</v>
      </c>
      <c r="AA59" s="69">
        <v>850.17</v>
      </c>
      <c r="AB59" s="69">
        <v>104.76</v>
      </c>
      <c r="AC59" s="69">
        <v>5931</v>
      </c>
      <c r="AD59" s="69">
        <v>1388.81</v>
      </c>
      <c r="AE59" s="24">
        <v>165.07</v>
      </c>
      <c r="AF59" s="30"/>
      <c r="AG59" s="22"/>
      <c r="AH59" s="22"/>
      <c r="AI59" s="22"/>
      <c r="AJ59" s="22"/>
      <c r="AK59" s="22"/>
      <c r="AL59" s="23"/>
      <c r="AM59" s="183"/>
      <c r="AN59" s="182"/>
      <c r="AO59" s="69"/>
      <c r="AP59" s="69"/>
      <c r="AQ59" s="69"/>
      <c r="AR59" s="69"/>
      <c r="AS59" s="24"/>
      <c r="AT59" s="188">
        <v>8.83</v>
      </c>
      <c r="AU59" s="187">
        <v>10.19</v>
      </c>
      <c r="AV59" s="69">
        <v>2813</v>
      </c>
      <c r="AW59" s="69"/>
      <c r="AX59" s="69">
        <v>4812</v>
      </c>
      <c r="AY59" s="69"/>
      <c r="AZ59" s="24"/>
      <c r="BA59" s="188">
        <v>8.63</v>
      </c>
      <c r="BB59" s="187">
        <v>10.16</v>
      </c>
      <c r="BC59" s="69">
        <v>4215.21</v>
      </c>
      <c r="BD59" s="69">
        <v>488.19</v>
      </c>
      <c r="BE59" s="69">
        <v>5292</v>
      </c>
      <c r="BF59" s="69">
        <v>4753.72</v>
      </c>
      <c r="BG59" s="24">
        <v>550.41</v>
      </c>
      <c r="BH59" s="188">
        <v>6.89</v>
      </c>
      <c r="BI59" s="187">
        <v>9.77</v>
      </c>
      <c r="BJ59" s="69">
        <v>97</v>
      </c>
      <c r="BK59" s="69">
        <v>14</v>
      </c>
      <c r="BL59" s="69">
        <v>5235</v>
      </c>
      <c r="BM59" s="69">
        <v>97</v>
      </c>
      <c r="BN59" s="24">
        <v>14</v>
      </c>
      <c r="BO59" s="188">
        <v>7.47</v>
      </c>
      <c r="BP59" s="187">
        <v>9.23</v>
      </c>
      <c r="BQ59" s="69">
        <v>383</v>
      </c>
      <c r="BR59" s="69">
        <v>51</v>
      </c>
      <c r="BS59" s="69">
        <v>5583</v>
      </c>
      <c r="BT59" s="69">
        <v>383</v>
      </c>
      <c r="BU59" s="69">
        <v>51</v>
      </c>
      <c r="BV59" s="188">
        <v>6.75</v>
      </c>
      <c r="BW59" s="187">
        <v>8.85</v>
      </c>
      <c r="BX59" s="69">
        <v>587.14</v>
      </c>
      <c r="BY59" s="69">
        <v>86.92</v>
      </c>
      <c r="BZ59" s="189">
        <v>6603.2</v>
      </c>
      <c r="CA59" s="69">
        <v>970.73</v>
      </c>
      <c r="CB59" s="24">
        <v>139.56</v>
      </c>
      <c r="CC59" s="69"/>
      <c r="CD59" s="184">
        <f t="shared" si="43"/>
        <v>8945.52</v>
      </c>
      <c r="CE59" s="69">
        <f t="shared" si="44"/>
        <v>744.87</v>
      </c>
      <c r="CF59" s="182">
        <f t="shared" si="59"/>
        <v>12.009505014297797</v>
      </c>
      <c r="CG59" s="69">
        <f t="shared" si="45"/>
        <v>753.5420603015076</v>
      </c>
      <c r="CH59" s="181">
        <f t="shared" si="46"/>
        <v>2863.4598291457287</v>
      </c>
      <c r="CI59" s="72"/>
      <c r="CJ59" s="188">
        <v>7.76</v>
      </c>
      <c r="CK59" s="187">
        <v>9.61</v>
      </c>
      <c r="CL59" s="69">
        <v>1199.58</v>
      </c>
      <c r="CM59" s="69">
        <v>154.49</v>
      </c>
      <c r="CN59" s="189">
        <v>5632.8</v>
      </c>
      <c r="CO59" s="69">
        <v>2170.22</v>
      </c>
      <c r="CP59" s="24">
        <v>295.34</v>
      </c>
      <c r="CQ59" s="188">
        <v>8.29</v>
      </c>
      <c r="CR59" s="187">
        <v>9.23</v>
      </c>
      <c r="CS59" s="69">
        <v>1299.79</v>
      </c>
      <c r="CT59" s="69">
        <v>156.77</v>
      </c>
      <c r="CU59" s="189">
        <v>4212</v>
      </c>
      <c r="CV59" s="69">
        <v>13373.61</v>
      </c>
      <c r="CW59" s="24">
        <v>1576.96</v>
      </c>
      <c r="CX59" s="188">
        <v>8.14</v>
      </c>
      <c r="CY59" s="187">
        <v>9.57</v>
      </c>
      <c r="CZ59" s="69">
        <v>3205.63</v>
      </c>
      <c r="DA59" s="69">
        <v>393.9</v>
      </c>
      <c r="DB59" s="69">
        <v>5319</v>
      </c>
      <c r="DC59" s="69">
        <v>5375.82</v>
      </c>
      <c r="DD59" s="24">
        <v>691.68</v>
      </c>
      <c r="DE59" s="183">
        <v>8.12</v>
      </c>
      <c r="DF59" s="182">
        <v>9.47</v>
      </c>
      <c r="DG59" s="69">
        <v>1011.14</v>
      </c>
      <c r="DH59" s="69">
        <v>124.51</v>
      </c>
      <c r="DI59" s="69">
        <v>6149</v>
      </c>
      <c r="DJ59" s="69">
        <v>6386.88</v>
      </c>
      <c r="DK59" s="24">
        <v>817.23</v>
      </c>
      <c r="DL59" s="183">
        <v>8.53</v>
      </c>
      <c r="DM59" s="182">
        <v>9.79</v>
      </c>
      <c r="DN59" s="69">
        <v>1412.26</v>
      </c>
      <c r="DO59" s="69">
        <v>165.62</v>
      </c>
      <c r="DP59" s="69">
        <v>5676</v>
      </c>
      <c r="DQ59" s="69">
        <v>7799.15</v>
      </c>
      <c r="DR59" s="24">
        <v>984.09</v>
      </c>
      <c r="DS59" s="186"/>
      <c r="DT59" s="72"/>
      <c r="DU59" s="72"/>
      <c r="DV59" s="72"/>
      <c r="DW59" s="72"/>
      <c r="DX59" s="72"/>
      <c r="DY59" s="185"/>
      <c r="DZ59" s="186"/>
      <c r="EA59" s="72"/>
      <c r="EB59" s="72"/>
      <c r="EC59" s="72"/>
      <c r="ED59" s="72"/>
      <c r="EE59" s="72"/>
      <c r="EF59" s="185"/>
      <c r="EG59" s="221">
        <v>9.6</v>
      </c>
      <c r="EH59" s="22">
        <v>10.94</v>
      </c>
      <c r="EI59" s="69">
        <v>1975.47</v>
      </c>
      <c r="EJ59" s="69">
        <v>205.76</v>
      </c>
      <c r="EK59" s="69">
        <v>0</v>
      </c>
      <c r="EL59" s="69">
        <v>9774.5</v>
      </c>
      <c r="EM59" s="24">
        <v>1191.17</v>
      </c>
      <c r="EN59" s="182">
        <v>8.77</v>
      </c>
      <c r="EO59" s="182">
        <v>10.44</v>
      </c>
      <c r="EP59" s="69">
        <v>1858.79</v>
      </c>
      <c r="EQ59" s="69">
        <v>211.83</v>
      </c>
      <c r="ER59" s="69">
        <v>0</v>
      </c>
      <c r="ES59" s="69">
        <v>11633.24</v>
      </c>
      <c r="ET59" s="69">
        <v>1404.85</v>
      </c>
      <c r="EU59" s="191"/>
      <c r="EV59" s="190"/>
      <c r="EW59" s="72"/>
      <c r="EX59" s="72"/>
      <c r="EY59" s="72"/>
      <c r="EZ59" s="72"/>
      <c r="FA59" s="185"/>
      <c r="FB59" s="183">
        <v>7.78</v>
      </c>
      <c r="FC59" s="182">
        <v>9.87</v>
      </c>
      <c r="FD59" s="69">
        <v>63.81</v>
      </c>
      <c r="FE59" s="69">
        <v>8.2</v>
      </c>
      <c r="FF59" s="69">
        <v>0</v>
      </c>
      <c r="FG59" s="69">
        <v>11835</v>
      </c>
      <c r="FH59" s="69">
        <v>1428.71</v>
      </c>
      <c r="FI59" s="183">
        <v>8.29</v>
      </c>
      <c r="FJ59" s="182">
        <v>10.01</v>
      </c>
      <c r="FK59" s="69">
        <v>1158.77</v>
      </c>
      <c r="FL59" s="69">
        <v>139.8</v>
      </c>
      <c r="FM59" s="69">
        <v>0</v>
      </c>
      <c r="FN59" s="69">
        <v>12993.87</v>
      </c>
      <c r="FO59" s="24">
        <v>1569.38</v>
      </c>
      <c r="FP59" s="72"/>
      <c r="FQ59" s="184">
        <f t="shared" si="47"/>
        <v>13185.24</v>
      </c>
      <c r="FR59" s="69">
        <f t="shared" si="48"/>
        <v>1560.8799999999999</v>
      </c>
      <c r="FS59" s="182">
        <f t="shared" si="40"/>
        <v>8.447311772846087</v>
      </c>
      <c r="FT59" s="69">
        <f t="shared" si="49"/>
        <v>647.7029145728645</v>
      </c>
      <c r="FU59" s="181">
        <f t="shared" si="50"/>
        <v>2526.0413668341716</v>
      </c>
      <c r="FV59" s="166"/>
      <c r="FW59" s="183">
        <f t="shared" si="41"/>
        <v>8.130666666666666</v>
      </c>
      <c r="FX59" s="182">
        <f t="shared" si="42"/>
        <v>9.758000000000001</v>
      </c>
      <c r="FY59" s="69">
        <f t="shared" si="51"/>
        <v>22130.76</v>
      </c>
      <c r="FZ59" s="69">
        <f t="shared" si="52"/>
        <v>2305.75</v>
      </c>
      <c r="GA59" s="69">
        <f t="shared" si="53"/>
        <v>1401.2449748743716</v>
      </c>
      <c r="GB59" s="181">
        <f t="shared" si="54"/>
        <v>5394.793153266331</v>
      </c>
      <c r="GC59" s="162"/>
      <c r="GD59" s="161">
        <f t="shared" si="61"/>
        <v>11835</v>
      </c>
      <c r="GE59" s="160">
        <f t="shared" si="55"/>
        <v>22130.76</v>
      </c>
      <c r="GF59" s="69">
        <f t="shared" si="62"/>
        <v>1569.38</v>
      </c>
      <c r="GG59" s="24">
        <f t="shared" si="56"/>
        <v>2305.75</v>
      </c>
      <c r="GH59" s="69"/>
      <c r="GI59" s="161">
        <f t="shared" si="57"/>
        <v>413.0320603015075</v>
      </c>
      <c r="GJ59" s="24">
        <f t="shared" si="58"/>
        <v>1401.2449748743716</v>
      </c>
    </row>
    <row r="60" spans="1:192" s="20" customFormat="1" ht="12.75">
      <c r="A60" s="20" t="s">
        <v>12</v>
      </c>
      <c r="B60" s="21" t="s">
        <v>53</v>
      </c>
      <c r="C60" s="20">
        <v>5.97</v>
      </c>
      <c r="D60" s="183"/>
      <c r="E60" s="182"/>
      <c r="F60" s="69"/>
      <c r="G60" s="69"/>
      <c r="H60" s="69"/>
      <c r="I60" s="69"/>
      <c r="J60" s="24"/>
      <c r="K60" s="183"/>
      <c r="L60" s="182"/>
      <c r="M60" s="69"/>
      <c r="N60" s="69"/>
      <c r="O60" s="69"/>
      <c r="P60" s="69"/>
      <c r="Q60" s="24"/>
      <c r="R60" s="30"/>
      <c r="S60" s="22"/>
      <c r="T60" s="69"/>
      <c r="U60" s="69"/>
      <c r="V60" s="69"/>
      <c r="W60" s="69"/>
      <c r="X60" s="24"/>
      <c r="Y60" s="183">
        <v>9.52</v>
      </c>
      <c r="Z60" s="182">
        <v>10.58</v>
      </c>
      <c r="AA60" s="69">
        <v>1711.93</v>
      </c>
      <c r="AB60" s="69">
        <v>179.81</v>
      </c>
      <c r="AC60" s="69">
        <v>3560</v>
      </c>
      <c r="AD60" s="69">
        <v>2271.7</v>
      </c>
      <c r="AE60" s="24">
        <v>243.94</v>
      </c>
      <c r="AF60" s="30"/>
      <c r="AG60" s="22"/>
      <c r="AH60" s="22"/>
      <c r="AI60" s="22"/>
      <c r="AJ60" s="22"/>
      <c r="AK60" s="22"/>
      <c r="AL60" s="23"/>
      <c r="AM60" s="183"/>
      <c r="AN60" s="182"/>
      <c r="AO60" s="69"/>
      <c r="AP60" s="69"/>
      <c r="AQ60" s="69"/>
      <c r="AR60" s="69"/>
      <c r="AS60" s="24"/>
      <c r="AT60" s="188">
        <v>9.46</v>
      </c>
      <c r="AU60" s="187">
        <v>10.45</v>
      </c>
      <c r="AV60" s="69">
        <v>4194</v>
      </c>
      <c r="AW60" s="69"/>
      <c r="AX60" s="69">
        <v>3718</v>
      </c>
      <c r="AY60" s="69"/>
      <c r="AZ60" s="24"/>
      <c r="BA60" s="188">
        <v>9.45</v>
      </c>
      <c r="BB60" s="187">
        <v>10.43</v>
      </c>
      <c r="BC60" s="69">
        <v>6589.85</v>
      </c>
      <c r="BD60" s="69">
        <v>696.84</v>
      </c>
      <c r="BE60" s="69">
        <v>3780</v>
      </c>
      <c r="BF60" s="69">
        <v>7149.55</v>
      </c>
      <c r="BG60" s="24">
        <v>764.06</v>
      </c>
      <c r="BH60" s="188">
        <v>9.44</v>
      </c>
      <c r="BI60" s="187">
        <v>10.43</v>
      </c>
      <c r="BJ60" s="69">
        <v>8882</v>
      </c>
      <c r="BK60" s="69">
        <v>940</v>
      </c>
      <c r="BL60" s="69">
        <v>3746</v>
      </c>
      <c r="BM60" s="69">
        <v>9442</v>
      </c>
      <c r="BN60" s="24">
        <v>1010</v>
      </c>
      <c r="BO60" s="188">
        <v>9.24</v>
      </c>
      <c r="BP60" s="187">
        <v>10.25</v>
      </c>
      <c r="BQ60" s="69">
        <v>1568</v>
      </c>
      <c r="BR60" s="69">
        <v>169</v>
      </c>
      <c r="BS60" s="69">
        <v>3425</v>
      </c>
      <c r="BT60" s="69">
        <v>11010</v>
      </c>
      <c r="BU60" s="69">
        <v>1182</v>
      </c>
      <c r="BV60" s="188">
        <v>9.26</v>
      </c>
      <c r="BW60" s="187">
        <v>10.63</v>
      </c>
      <c r="BX60" s="69">
        <v>1311.66</v>
      </c>
      <c r="BY60" s="69">
        <v>141.6</v>
      </c>
      <c r="BZ60" s="189">
        <v>3288.2</v>
      </c>
      <c r="CA60" s="197">
        <v>1311.74</v>
      </c>
      <c r="CB60" s="112">
        <v>142.8</v>
      </c>
      <c r="CC60" s="197"/>
      <c r="CD60" s="184">
        <f t="shared" si="43"/>
        <v>24257.44</v>
      </c>
      <c r="CE60" s="69">
        <f t="shared" si="44"/>
        <v>2127.25</v>
      </c>
      <c r="CF60" s="182">
        <f t="shared" si="59"/>
        <v>11.40319191444353</v>
      </c>
      <c r="CG60" s="69">
        <f t="shared" si="45"/>
        <v>1935.9727805695143</v>
      </c>
      <c r="CH60" s="181">
        <f t="shared" si="46"/>
        <v>7356.696566164154</v>
      </c>
      <c r="CI60" s="72"/>
      <c r="CJ60" s="188">
        <v>9.46</v>
      </c>
      <c r="CK60" s="187">
        <v>10.67</v>
      </c>
      <c r="CL60" s="69">
        <v>1909.26</v>
      </c>
      <c r="CM60" s="69">
        <v>201.77</v>
      </c>
      <c r="CN60" s="189">
        <v>3425.41</v>
      </c>
      <c r="CO60" s="69">
        <v>3220.97</v>
      </c>
      <c r="CP60" s="24">
        <v>345.81</v>
      </c>
      <c r="CQ60" s="188">
        <v>9.51</v>
      </c>
      <c r="CR60" s="187">
        <v>10.72</v>
      </c>
      <c r="CS60" s="69">
        <v>4031.61</v>
      </c>
      <c r="CT60" s="69">
        <v>423.93</v>
      </c>
      <c r="CU60" s="189">
        <v>3419</v>
      </c>
      <c r="CV60" s="69">
        <v>5343.32</v>
      </c>
      <c r="CW60" s="24">
        <v>569.54</v>
      </c>
      <c r="CX60" s="188">
        <v>10.11</v>
      </c>
      <c r="CY60" s="187">
        <v>11.4</v>
      </c>
      <c r="CZ60" s="69">
        <v>2772.97</v>
      </c>
      <c r="DA60" s="69">
        <v>274.23</v>
      </c>
      <c r="DB60" s="69">
        <v>3560</v>
      </c>
      <c r="DC60" s="69">
        <v>8116.19</v>
      </c>
      <c r="DD60" s="24">
        <v>845.11</v>
      </c>
      <c r="DE60" s="183">
        <v>9.88</v>
      </c>
      <c r="DF60" s="182">
        <v>11.1</v>
      </c>
      <c r="DG60" s="69">
        <v>670.21</v>
      </c>
      <c r="DH60" s="69">
        <v>67.84</v>
      </c>
      <c r="DI60" s="69">
        <v>2729</v>
      </c>
      <c r="DJ60" s="69">
        <v>10466.19</v>
      </c>
      <c r="DK60" s="24">
        <v>1080.07</v>
      </c>
      <c r="DL60" s="183">
        <v>9.93</v>
      </c>
      <c r="DM60" s="182">
        <v>11.11</v>
      </c>
      <c r="DN60" s="69">
        <v>1867.26</v>
      </c>
      <c r="DO60" s="69">
        <v>188.03</v>
      </c>
      <c r="DP60" s="69">
        <v>3572</v>
      </c>
      <c r="DQ60" s="69">
        <v>11663.22</v>
      </c>
      <c r="DR60" s="24">
        <v>1200.76</v>
      </c>
      <c r="DS60" s="186"/>
      <c r="DT60" s="72"/>
      <c r="DU60" s="72"/>
      <c r="DV60" s="72"/>
      <c r="DW60" s="72"/>
      <c r="DX60" s="72"/>
      <c r="DY60" s="185"/>
      <c r="DZ60" s="186"/>
      <c r="EA60" s="72"/>
      <c r="EB60" s="72"/>
      <c r="EC60" s="72"/>
      <c r="ED60" s="72"/>
      <c r="EE60" s="72"/>
      <c r="EF60" s="185"/>
      <c r="EG60" s="221">
        <v>9.96</v>
      </c>
      <c r="EH60" s="22">
        <v>11.18</v>
      </c>
      <c r="EI60" s="69">
        <v>2522.29</v>
      </c>
      <c r="EJ60" s="69">
        <v>253.23</v>
      </c>
      <c r="EK60" s="69">
        <v>0</v>
      </c>
      <c r="EL60" s="69">
        <v>14185.48</v>
      </c>
      <c r="EM60" s="24">
        <v>1455.12</v>
      </c>
      <c r="EN60" s="190"/>
      <c r="EO60" s="190"/>
      <c r="EP60" s="72"/>
      <c r="EQ60" s="72"/>
      <c r="ER60" s="72"/>
      <c r="ES60" s="72"/>
      <c r="ET60" s="72"/>
      <c r="EU60" s="183">
        <v>10.01</v>
      </c>
      <c r="EV60" s="182">
        <v>11.35</v>
      </c>
      <c r="EW60" s="69">
        <v>3352.02</v>
      </c>
      <c r="EX60" s="69">
        <v>334.77</v>
      </c>
      <c r="EY60" s="69">
        <v>0</v>
      </c>
      <c r="EZ60" s="69">
        <v>17537.48</v>
      </c>
      <c r="FA60" s="24">
        <v>1791.71</v>
      </c>
      <c r="FB60" s="183">
        <v>9.74</v>
      </c>
      <c r="FC60" s="182">
        <v>11.12</v>
      </c>
      <c r="FD60" s="69">
        <v>2212.36</v>
      </c>
      <c r="FE60" s="69">
        <v>227.14</v>
      </c>
      <c r="FF60" s="69">
        <v>0</v>
      </c>
      <c r="FG60" s="69">
        <v>19749.7</v>
      </c>
      <c r="FH60" s="69">
        <v>2020.04</v>
      </c>
      <c r="FI60" s="183">
        <v>9.85</v>
      </c>
      <c r="FJ60" s="182">
        <v>11.25</v>
      </c>
      <c r="FK60" s="69">
        <v>1588.52</v>
      </c>
      <c r="FL60" s="69">
        <v>161.28</v>
      </c>
      <c r="FM60" s="69">
        <v>0</v>
      </c>
      <c r="FN60" s="69">
        <v>21338.25</v>
      </c>
      <c r="FO60" s="24">
        <v>2182.29</v>
      </c>
      <c r="FP60" s="72"/>
      <c r="FQ60" s="184">
        <f t="shared" si="47"/>
        <v>20926.5</v>
      </c>
      <c r="FR60" s="69">
        <f t="shared" si="48"/>
        <v>2132.2200000000003</v>
      </c>
      <c r="FS60" s="182">
        <f t="shared" si="40"/>
        <v>9.814418774798096</v>
      </c>
      <c r="FT60" s="69">
        <f t="shared" si="49"/>
        <v>1373.0563819095478</v>
      </c>
      <c r="FU60" s="181">
        <f t="shared" si="50"/>
        <v>5354.9198894472365</v>
      </c>
      <c r="FV60" s="166"/>
      <c r="FW60" s="183">
        <f t="shared" si="41"/>
        <v>9.654666666666667</v>
      </c>
      <c r="FX60" s="182">
        <f t="shared" si="42"/>
        <v>10.844666666666667</v>
      </c>
      <c r="FY60" s="69">
        <f t="shared" si="51"/>
        <v>45183.939999999995</v>
      </c>
      <c r="FZ60" s="69">
        <f t="shared" si="52"/>
        <v>4259.47</v>
      </c>
      <c r="GA60" s="69">
        <f t="shared" si="53"/>
        <v>3309.0291624790616</v>
      </c>
      <c r="GB60" s="181">
        <f t="shared" si="54"/>
        <v>12739.762275544388</v>
      </c>
      <c r="GC60" s="162"/>
      <c r="GD60" s="161">
        <f t="shared" si="61"/>
        <v>19749.7</v>
      </c>
      <c r="GE60" s="160">
        <f t="shared" si="55"/>
        <v>45183.939999999995</v>
      </c>
      <c r="GF60" s="69">
        <f t="shared" si="62"/>
        <v>2182.29</v>
      </c>
      <c r="GG60" s="24">
        <f t="shared" si="56"/>
        <v>4259.47</v>
      </c>
      <c r="GH60" s="205" t="s">
        <v>254</v>
      </c>
      <c r="GI60" s="161">
        <f t="shared" si="57"/>
        <v>1125.8674539363487</v>
      </c>
      <c r="GJ60" s="24">
        <f t="shared" si="58"/>
        <v>3309.0291624790616</v>
      </c>
    </row>
    <row r="61" spans="1:192" s="20" customFormat="1" ht="12.75">
      <c r="A61" s="20" t="s">
        <v>12</v>
      </c>
      <c r="B61" s="21" t="s">
        <v>54</v>
      </c>
      <c r="C61" s="20">
        <v>5.97</v>
      </c>
      <c r="D61" s="183"/>
      <c r="E61" s="182"/>
      <c r="F61" s="69"/>
      <c r="G61" s="69"/>
      <c r="H61" s="69"/>
      <c r="I61" s="69"/>
      <c r="J61" s="24"/>
      <c r="K61" s="183"/>
      <c r="L61" s="182"/>
      <c r="M61" s="69"/>
      <c r="N61" s="69"/>
      <c r="O61" s="69"/>
      <c r="P61" s="69"/>
      <c r="Q61" s="24"/>
      <c r="R61" s="30"/>
      <c r="S61" s="22"/>
      <c r="T61" s="69"/>
      <c r="U61" s="69"/>
      <c r="V61" s="69"/>
      <c r="W61" s="69"/>
      <c r="X61" s="24"/>
      <c r="Y61" s="183"/>
      <c r="Z61" s="182"/>
      <c r="AA61" s="69"/>
      <c r="AB61" s="69"/>
      <c r="AC61" s="69"/>
      <c r="AD61" s="69"/>
      <c r="AE61" s="24"/>
      <c r="AF61" s="30"/>
      <c r="AG61" s="22"/>
      <c r="AH61" s="22"/>
      <c r="AI61" s="22"/>
      <c r="AJ61" s="22"/>
      <c r="AK61" s="22"/>
      <c r="AL61" s="23"/>
      <c r="AM61" s="183"/>
      <c r="AN61" s="182"/>
      <c r="AO61" s="69"/>
      <c r="AP61" s="69"/>
      <c r="AQ61" s="69"/>
      <c r="AR61" s="69"/>
      <c r="AS61" s="24"/>
      <c r="AT61" s="188">
        <v>7.55</v>
      </c>
      <c r="AU61" s="187">
        <v>8.54</v>
      </c>
      <c r="AV61" s="69">
        <v>2084</v>
      </c>
      <c r="AW61" s="69"/>
      <c r="AX61" s="69">
        <v>5860</v>
      </c>
      <c r="AY61" s="69"/>
      <c r="AZ61" s="24"/>
      <c r="BA61" s="188">
        <v>7.62</v>
      </c>
      <c r="BB61" s="187">
        <v>8.64</v>
      </c>
      <c r="BC61" s="69">
        <v>3376.06</v>
      </c>
      <c r="BD61" s="69">
        <v>442.92</v>
      </c>
      <c r="BE61" s="69">
        <v>5849</v>
      </c>
      <c r="BF61" s="69">
        <v>3924.41</v>
      </c>
      <c r="BG61" s="24">
        <v>503.15</v>
      </c>
      <c r="BH61" s="188">
        <v>7.67</v>
      </c>
      <c r="BI61" s="187">
        <v>8.7</v>
      </c>
      <c r="BJ61" s="69">
        <v>4825</v>
      </c>
      <c r="BK61" s="69">
        <v>629</v>
      </c>
      <c r="BL61" s="69">
        <v>5770</v>
      </c>
      <c r="BM61" s="69">
        <v>5373</v>
      </c>
      <c r="BN61" s="24">
        <v>690</v>
      </c>
      <c r="BO61" s="188">
        <v>7.66</v>
      </c>
      <c r="BP61" s="187">
        <v>8.74</v>
      </c>
      <c r="BQ61" s="69">
        <v>1299</v>
      </c>
      <c r="BR61" s="69">
        <v>169</v>
      </c>
      <c r="BS61" s="69">
        <v>5406</v>
      </c>
      <c r="BT61" s="69">
        <v>6673</v>
      </c>
      <c r="BU61" s="69">
        <v>861</v>
      </c>
      <c r="BV61" s="188">
        <v>7.83</v>
      </c>
      <c r="BW61" s="187">
        <v>8.85</v>
      </c>
      <c r="BX61" s="69">
        <v>984.9</v>
      </c>
      <c r="BY61" s="69">
        <v>125.84</v>
      </c>
      <c r="BZ61" s="189">
        <v>5412.73</v>
      </c>
      <c r="CA61" s="69">
        <v>7658.2</v>
      </c>
      <c r="CB61" s="24">
        <v>987.8</v>
      </c>
      <c r="CC61" s="69"/>
      <c r="CD61" s="184">
        <f t="shared" si="43"/>
        <v>12568.96</v>
      </c>
      <c r="CE61" s="69">
        <f t="shared" si="44"/>
        <v>1366.76</v>
      </c>
      <c r="CF61" s="182">
        <f t="shared" si="59"/>
        <v>9.196171968743597</v>
      </c>
      <c r="CG61" s="69">
        <f t="shared" si="45"/>
        <v>738.5934338358459</v>
      </c>
      <c r="CH61" s="181">
        <f t="shared" si="46"/>
        <v>2806.655048576214</v>
      </c>
      <c r="CI61" s="72"/>
      <c r="CJ61" s="188">
        <v>7.89</v>
      </c>
      <c r="CK61" s="187">
        <v>8.96</v>
      </c>
      <c r="CL61" s="69">
        <v>1298.53</v>
      </c>
      <c r="CM61" s="69">
        <v>164.44</v>
      </c>
      <c r="CN61" s="189">
        <v>5252.09</v>
      </c>
      <c r="CO61" s="69">
        <v>8956.62</v>
      </c>
      <c r="CP61" s="24">
        <v>1152.86</v>
      </c>
      <c r="CQ61" s="188">
        <v>7.81</v>
      </c>
      <c r="CR61" s="187">
        <v>8.84</v>
      </c>
      <c r="CS61" s="69">
        <v>2306.84</v>
      </c>
      <c r="CT61" s="69">
        <v>295.22</v>
      </c>
      <c r="CU61" s="189">
        <v>5331.54</v>
      </c>
      <c r="CV61" s="69">
        <v>9964.87</v>
      </c>
      <c r="CW61" s="24">
        <v>1284.16</v>
      </c>
      <c r="CX61" s="188">
        <v>8.01</v>
      </c>
      <c r="CY61" s="187">
        <v>9.06</v>
      </c>
      <c r="CZ61" s="69">
        <v>1838.22</v>
      </c>
      <c r="DA61" s="69">
        <v>229.4</v>
      </c>
      <c r="DB61" s="69">
        <v>5676</v>
      </c>
      <c r="DC61" s="69">
        <v>11802.99</v>
      </c>
      <c r="DD61" s="24">
        <v>1514.29</v>
      </c>
      <c r="DE61" s="183">
        <v>8.04</v>
      </c>
      <c r="DF61" s="182">
        <v>9.11</v>
      </c>
      <c r="DG61" s="69">
        <v>1057.67</v>
      </c>
      <c r="DH61" s="69">
        <v>131.63</v>
      </c>
      <c r="DI61" s="69">
        <v>5846</v>
      </c>
      <c r="DJ61" s="69">
        <v>12860.7</v>
      </c>
      <c r="DK61" s="24">
        <v>1646.33</v>
      </c>
      <c r="DL61" s="183">
        <v>8.41</v>
      </c>
      <c r="DM61" s="182">
        <v>9.57</v>
      </c>
      <c r="DN61" s="69">
        <v>1412.56</v>
      </c>
      <c r="DO61" s="69">
        <v>167.85</v>
      </c>
      <c r="DP61" s="69">
        <v>5345</v>
      </c>
      <c r="DQ61" s="69">
        <v>14273.27</v>
      </c>
      <c r="DR61" s="24">
        <v>1814.8</v>
      </c>
      <c r="DS61" s="186"/>
      <c r="DT61" s="72"/>
      <c r="DU61" s="72"/>
      <c r="DV61" s="72"/>
      <c r="DW61" s="72"/>
      <c r="DX61" s="72"/>
      <c r="DY61" s="185"/>
      <c r="DZ61" s="186"/>
      <c r="EA61" s="72"/>
      <c r="EB61" s="72"/>
      <c r="EC61" s="72"/>
      <c r="ED61" s="72"/>
      <c r="EE61" s="72"/>
      <c r="EF61" s="185"/>
      <c r="EG61" s="221">
        <v>9.03</v>
      </c>
      <c r="EH61" s="22">
        <v>10</v>
      </c>
      <c r="EI61" s="69">
        <v>2269.25</v>
      </c>
      <c r="EJ61" s="69">
        <v>251.15</v>
      </c>
      <c r="EK61" s="69">
        <v>0</v>
      </c>
      <c r="EL61" s="69">
        <v>16542.46</v>
      </c>
      <c r="EM61" s="24">
        <v>2066.97</v>
      </c>
      <c r="EN61" s="182">
        <v>7.93</v>
      </c>
      <c r="EO61" s="182">
        <v>9.01</v>
      </c>
      <c r="EP61" s="69">
        <v>1577.2</v>
      </c>
      <c r="EQ61" s="69">
        <v>198.91</v>
      </c>
      <c r="ER61" s="69">
        <v>0</v>
      </c>
      <c r="ES61" s="69">
        <v>18119.54</v>
      </c>
      <c r="ET61" s="69">
        <v>2266.88</v>
      </c>
      <c r="EU61" s="183">
        <v>8.27</v>
      </c>
      <c r="EV61" s="182">
        <v>9.53</v>
      </c>
      <c r="EW61" s="69">
        <v>1236.46</v>
      </c>
      <c r="EX61" s="69">
        <v>149.45</v>
      </c>
      <c r="EY61" s="69">
        <v>0</v>
      </c>
      <c r="EZ61" s="69">
        <v>19372.06</v>
      </c>
      <c r="FA61" s="24">
        <v>2416.78</v>
      </c>
      <c r="FB61" s="183">
        <v>7.86</v>
      </c>
      <c r="FC61" s="182">
        <v>8.99</v>
      </c>
      <c r="FD61" s="69">
        <v>1337.35</v>
      </c>
      <c r="FE61" s="69">
        <v>170.09</v>
      </c>
      <c r="FF61" s="69">
        <v>0</v>
      </c>
      <c r="FG61" s="69">
        <v>20693.27</v>
      </c>
      <c r="FH61" s="69">
        <v>2587.57</v>
      </c>
      <c r="FI61" s="183">
        <v>7.59</v>
      </c>
      <c r="FJ61" s="182">
        <v>8.63</v>
      </c>
      <c r="FK61" s="69">
        <v>716.37</v>
      </c>
      <c r="FL61" s="69">
        <v>94.39</v>
      </c>
      <c r="FM61" s="69">
        <v>0</v>
      </c>
      <c r="FN61" s="69">
        <v>21409.59</v>
      </c>
      <c r="FO61" s="24">
        <v>2682.48</v>
      </c>
      <c r="FP61" s="72"/>
      <c r="FQ61" s="184">
        <f t="shared" si="47"/>
        <v>15050.45</v>
      </c>
      <c r="FR61" s="69">
        <f t="shared" si="48"/>
        <v>1852.5300000000002</v>
      </c>
      <c r="FS61" s="182">
        <f t="shared" si="40"/>
        <v>8.124267893097548</v>
      </c>
      <c r="FT61" s="69">
        <f t="shared" si="49"/>
        <v>668.4834003350084</v>
      </c>
      <c r="FU61" s="181">
        <f t="shared" si="50"/>
        <v>2607.0852613065326</v>
      </c>
      <c r="FV61" s="166"/>
      <c r="FW61" s="183">
        <f t="shared" si="41"/>
        <v>7.9446666666666665</v>
      </c>
      <c r="FX61" s="182">
        <f t="shared" si="42"/>
        <v>9.011333333333335</v>
      </c>
      <c r="FY61" s="69">
        <f t="shared" si="51"/>
        <v>27619.41</v>
      </c>
      <c r="FZ61" s="69">
        <f t="shared" si="52"/>
        <v>3219.29</v>
      </c>
      <c r="GA61" s="69">
        <f t="shared" si="53"/>
        <v>1407.0768341708545</v>
      </c>
      <c r="GB61" s="181">
        <f t="shared" si="54"/>
        <v>5417.24581155779</v>
      </c>
      <c r="GC61" s="162"/>
      <c r="GD61" s="161">
        <f t="shared" si="61"/>
        <v>20693.27</v>
      </c>
      <c r="GE61" s="160">
        <f t="shared" si="55"/>
        <v>27619.41</v>
      </c>
      <c r="GF61" s="69">
        <f t="shared" si="62"/>
        <v>2682.48</v>
      </c>
      <c r="GG61" s="24">
        <f t="shared" si="56"/>
        <v>3219.29</v>
      </c>
      <c r="GH61" s="69"/>
      <c r="GI61" s="161">
        <f t="shared" si="57"/>
        <v>783.7293802345062</v>
      </c>
      <c r="GJ61" s="24">
        <f t="shared" si="58"/>
        <v>1407.0768341708545</v>
      </c>
    </row>
    <row r="62" spans="1:192" s="20" customFormat="1" ht="12.75">
      <c r="A62" s="20" t="s">
        <v>12</v>
      </c>
      <c r="B62" s="21" t="s">
        <v>55</v>
      </c>
      <c r="C62" s="20">
        <v>5.97</v>
      </c>
      <c r="D62" s="183"/>
      <c r="E62" s="182"/>
      <c r="F62" s="69"/>
      <c r="G62" s="69"/>
      <c r="H62" s="69"/>
      <c r="I62" s="69"/>
      <c r="J62" s="24"/>
      <c r="K62" s="183"/>
      <c r="L62" s="182"/>
      <c r="M62" s="69"/>
      <c r="N62" s="69"/>
      <c r="O62" s="69"/>
      <c r="P62" s="69"/>
      <c r="Q62" s="24"/>
      <c r="R62" s="30"/>
      <c r="S62" s="22"/>
      <c r="T62" s="69"/>
      <c r="U62" s="69"/>
      <c r="V62" s="69"/>
      <c r="W62" s="69"/>
      <c r="X62" s="24"/>
      <c r="Y62" s="183">
        <v>6.74</v>
      </c>
      <c r="Z62" s="182">
        <v>8.28</v>
      </c>
      <c r="AA62" s="69">
        <v>842.66</v>
      </c>
      <c r="AB62" s="69">
        <v>125.04</v>
      </c>
      <c r="AC62" s="69">
        <v>6702</v>
      </c>
      <c r="AD62" s="69">
        <v>1374.62</v>
      </c>
      <c r="AE62" s="24">
        <v>187.01</v>
      </c>
      <c r="AF62" s="30"/>
      <c r="AG62" s="22"/>
      <c r="AH62" s="22"/>
      <c r="AI62" s="22"/>
      <c r="AJ62" s="22"/>
      <c r="AK62" s="22"/>
      <c r="AL62" s="23"/>
      <c r="AM62" s="183"/>
      <c r="AN62" s="182"/>
      <c r="AO62" s="69"/>
      <c r="AP62" s="69"/>
      <c r="AQ62" s="69"/>
      <c r="AR62" s="69"/>
      <c r="AS62" s="24"/>
      <c r="AT62" s="188">
        <v>7.81</v>
      </c>
      <c r="AU62" s="187">
        <v>9.17</v>
      </c>
      <c r="AV62" s="69">
        <v>2578</v>
      </c>
      <c r="AW62" s="69"/>
      <c r="AX62" s="69">
        <v>5492</v>
      </c>
      <c r="AY62" s="69"/>
      <c r="AZ62" s="24"/>
      <c r="BA62" s="188">
        <v>7.28</v>
      </c>
      <c r="BB62" s="187">
        <v>8.71</v>
      </c>
      <c r="BC62" s="69">
        <v>723.05</v>
      </c>
      <c r="BD62" s="69">
        <v>99.25</v>
      </c>
      <c r="BE62" s="69">
        <v>7334</v>
      </c>
      <c r="BF62" s="69">
        <v>3833.75</v>
      </c>
      <c r="BG62" s="24">
        <v>492.03</v>
      </c>
      <c r="BH62" s="188">
        <v>7.31</v>
      </c>
      <c r="BI62" s="187">
        <v>8.86</v>
      </c>
      <c r="BJ62" s="69">
        <v>1931</v>
      </c>
      <c r="BK62" s="69">
        <v>264</v>
      </c>
      <c r="BL62" s="69">
        <v>7175</v>
      </c>
      <c r="BM62" s="69">
        <v>5042</v>
      </c>
      <c r="BN62" s="24">
        <v>656</v>
      </c>
      <c r="BO62" s="188">
        <v>7.07</v>
      </c>
      <c r="BP62" s="187">
        <v>8.69</v>
      </c>
      <c r="BQ62" s="69">
        <v>1154</v>
      </c>
      <c r="BR62" s="69">
        <v>163</v>
      </c>
      <c r="BS62" s="69">
        <v>7092</v>
      </c>
      <c r="BT62" s="69">
        <v>6196</v>
      </c>
      <c r="BU62" s="69">
        <v>820</v>
      </c>
      <c r="BV62" s="188">
        <v>6.87</v>
      </c>
      <c r="BW62" s="187">
        <v>8.72</v>
      </c>
      <c r="BX62" s="69">
        <v>751.37</v>
      </c>
      <c r="BY62" s="69">
        <v>109.34</v>
      </c>
      <c r="BZ62" s="189">
        <v>7292.01</v>
      </c>
      <c r="CA62" s="69">
        <v>6947.58</v>
      </c>
      <c r="CB62" s="24">
        <v>930.45</v>
      </c>
      <c r="CC62" s="69"/>
      <c r="CD62" s="184">
        <f t="shared" si="43"/>
        <v>7980.08</v>
      </c>
      <c r="CE62" s="69">
        <f t="shared" si="44"/>
        <v>760.63</v>
      </c>
      <c r="CF62" s="182">
        <f t="shared" si="59"/>
        <v>10.491408437742397</v>
      </c>
      <c r="CG62" s="69">
        <f t="shared" si="45"/>
        <v>576.0668174204355</v>
      </c>
      <c r="CH62" s="181">
        <f t="shared" si="46"/>
        <v>2189.053906197655</v>
      </c>
      <c r="CI62" s="72"/>
      <c r="CJ62" s="188">
        <v>6.93</v>
      </c>
      <c r="CK62" s="187">
        <v>8.87</v>
      </c>
      <c r="CL62" s="69">
        <v>1093.56</v>
      </c>
      <c r="CM62" s="69">
        <v>157.83</v>
      </c>
      <c r="CN62" s="189">
        <v>7040.31</v>
      </c>
      <c r="CO62" s="69">
        <v>8040.95</v>
      </c>
      <c r="CP62" s="24">
        <v>1088.86</v>
      </c>
      <c r="CQ62" s="188"/>
      <c r="CR62" s="187"/>
      <c r="CS62" s="69"/>
      <c r="CT62" s="69"/>
      <c r="CU62" s="189"/>
      <c r="CV62" s="69"/>
      <c r="CW62" s="24"/>
      <c r="CX62" s="188">
        <v>7.07</v>
      </c>
      <c r="CY62" s="187">
        <v>8.98</v>
      </c>
      <c r="CZ62" s="69">
        <v>2636.67</v>
      </c>
      <c r="DA62" s="69">
        <v>392.95</v>
      </c>
      <c r="DB62" s="69">
        <v>7011</v>
      </c>
      <c r="DC62" s="69">
        <v>9583.78</v>
      </c>
      <c r="DD62" s="24">
        <v>1305.02</v>
      </c>
      <c r="DE62" s="183">
        <v>7.53</v>
      </c>
      <c r="DF62" s="182">
        <v>9.12</v>
      </c>
      <c r="DG62" s="69">
        <v>859.56</v>
      </c>
      <c r="DH62" s="69">
        <v>114.07</v>
      </c>
      <c r="DI62" s="69">
        <v>7338</v>
      </c>
      <c r="DJ62" s="69">
        <v>10443.27</v>
      </c>
      <c r="DK62" s="24">
        <v>1419.23</v>
      </c>
      <c r="DL62" s="183">
        <v>7.99</v>
      </c>
      <c r="DM62" s="182">
        <v>9.62</v>
      </c>
      <c r="DN62" s="69">
        <v>1102.46</v>
      </c>
      <c r="DO62" s="69">
        <v>137.9</v>
      </c>
      <c r="DP62" s="69">
        <v>6211</v>
      </c>
      <c r="DQ62" s="69">
        <v>11545.64</v>
      </c>
      <c r="DR62" s="24">
        <v>1557.46</v>
      </c>
      <c r="DS62" s="186"/>
      <c r="DT62" s="72"/>
      <c r="DU62" s="72"/>
      <c r="DV62" s="72"/>
      <c r="DW62" s="72"/>
      <c r="DX62" s="72"/>
      <c r="DY62" s="185"/>
      <c r="DZ62" s="186"/>
      <c r="EA62" s="72"/>
      <c r="EB62" s="72"/>
      <c r="EC62" s="72"/>
      <c r="ED62" s="72"/>
      <c r="EE62" s="72"/>
      <c r="EF62" s="185"/>
      <c r="EG62" s="221">
        <v>7.57</v>
      </c>
      <c r="EH62" s="22">
        <v>9.45</v>
      </c>
      <c r="EI62" s="69">
        <v>698.27</v>
      </c>
      <c r="EJ62" s="69">
        <v>92.24</v>
      </c>
      <c r="EK62" s="69">
        <v>0</v>
      </c>
      <c r="EL62" s="213">
        <v>698.12</v>
      </c>
      <c r="EM62" s="212">
        <v>93.17</v>
      </c>
      <c r="EN62" s="182">
        <v>7.36</v>
      </c>
      <c r="EO62" s="182">
        <v>9.07</v>
      </c>
      <c r="EP62" s="69">
        <v>1307.26</v>
      </c>
      <c r="EQ62" s="69">
        <v>177.61</v>
      </c>
      <c r="ER62" s="69">
        <v>0</v>
      </c>
      <c r="ES62" s="69">
        <v>2005.33</v>
      </c>
      <c r="ET62" s="69">
        <v>270.91</v>
      </c>
      <c r="EU62" s="183">
        <v>7.26</v>
      </c>
      <c r="EV62" s="182">
        <v>9.42</v>
      </c>
      <c r="EW62" s="69">
        <v>880.43</v>
      </c>
      <c r="EX62" s="69">
        <v>121.22</v>
      </c>
      <c r="EY62" s="69">
        <v>0</v>
      </c>
      <c r="EZ62" s="69">
        <v>2885.81</v>
      </c>
      <c r="FA62" s="24">
        <v>392.98</v>
      </c>
      <c r="FB62" s="183">
        <v>7.82</v>
      </c>
      <c r="FC62" s="182">
        <v>9.61</v>
      </c>
      <c r="FD62" s="69">
        <v>1384.09</v>
      </c>
      <c r="FE62" s="69">
        <v>176.94</v>
      </c>
      <c r="FF62" s="69">
        <v>0</v>
      </c>
      <c r="FG62" s="69">
        <v>4269.88</v>
      </c>
      <c r="FH62" s="69">
        <v>570.57</v>
      </c>
      <c r="FI62" s="183">
        <v>7.21</v>
      </c>
      <c r="FJ62" s="182">
        <v>9.48</v>
      </c>
      <c r="FK62" s="69">
        <v>771.86</v>
      </c>
      <c r="FL62" s="69">
        <v>107.08</v>
      </c>
      <c r="FM62" s="69">
        <v>0</v>
      </c>
      <c r="FN62" s="69">
        <v>5041.7</v>
      </c>
      <c r="FO62" s="24">
        <v>678.22</v>
      </c>
      <c r="FP62" s="72"/>
      <c r="FQ62" s="184">
        <f t="shared" si="47"/>
        <v>10734.160000000002</v>
      </c>
      <c r="FR62" s="69">
        <f t="shared" si="48"/>
        <v>1477.84</v>
      </c>
      <c r="FS62" s="182">
        <f t="shared" si="40"/>
        <v>7.26341146538191</v>
      </c>
      <c r="FT62" s="69">
        <f t="shared" si="49"/>
        <v>320.176750418761</v>
      </c>
      <c r="FU62" s="181">
        <f t="shared" si="50"/>
        <v>1248.6893266331679</v>
      </c>
      <c r="FV62" s="166"/>
      <c r="FW62" s="183">
        <f t="shared" si="41"/>
        <v>7.3213333333333335</v>
      </c>
      <c r="FX62" s="182">
        <f t="shared" si="42"/>
        <v>9.069999999999999</v>
      </c>
      <c r="FY62" s="69">
        <f t="shared" si="51"/>
        <v>18714.24</v>
      </c>
      <c r="FZ62" s="69">
        <f t="shared" si="52"/>
        <v>2238.47</v>
      </c>
      <c r="GA62" s="69">
        <f t="shared" si="53"/>
        <v>896.2435678391967</v>
      </c>
      <c r="GB62" s="181">
        <f t="shared" si="54"/>
        <v>3450.5377361809074</v>
      </c>
      <c r="GC62" s="162"/>
      <c r="GD62" s="161">
        <f t="shared" si="61"/>
        <v>4269.88</v>
      </c>
      <c r="GE62" s="160">
        <f t="shared" si="55"/>
        <v>18714.24</v>
      </c>
      <c r="GF62" s="69">
        <f t="shared" si="62"/>
        <v>678.22</v>
      </c>
      <c r="GG62" s="24">
        <f t="shared" si="56"/>
        <v>2238.47</v>
      </c>
      <c r="GH62" s="69" t="s">
        <v>249</v>
      </c>
      <c r="GI62" s="161">
        <f t="shared" si="57"/>
        <v>37.00278056951424</v>
      </c>
      <c r="GJ62" s="24">
        <f t="shared" si="58"/>
        <v>896.2435678391967</v>
      </c>
    </row>
    <row r="63" spans="1:192" s="20" customFormat="1" ht="12.75">
      <c r="A63" s="20" t="s">
        <v>12</v>
      </c>
      <c r="B63" s="21" t="s">
        <v>56</v>
      </c>
      <c r="C63" s="20">
        <v>5.97</v>
      </c>
      <c r="D63" s="183"/>
      <c r="E63" s="182"/>
      <c r="F63" s="69"/>
      <c r="G63" s="69"/>
      <c r="H63" s="69"/>
      <c r="I63" s="69"/>
      <c r="J63" s="24"/>
      <c r="K63" s="183"/>
      <c r="L63" s="182"/>
      <c r="M63" s="69"/>
      <c r="N63" s="69"/>
      <c r="O63" s="69"/>
      <c r="P63" s="69"/>
      <c r="Q63" s="24"/>
      <c r="R63" s="30"/>
      <c r="S63" s="22"/>
      <c r="T63" s="69"/>
      <c r="U63" s="69"/>
      <c r="V63" s="69"/>
      <c r="W63" s="69"/>
      <c r="X63" s="24"/>
      <c r="Y63" s="183">
        <v>8.65</v>
      </c>
      <c r="Z63" s="182">
        <v>9.82</v>
      </c>
      <c r="AA63" s="69">
        <v>848.76</v>
      </c>
      <c r="AB63" s="69">
        <v>98.1</v>
      </c>
      <c r="AC63" s="69">
        <v>4181</v>
      </c>
      <c r="AD63" s="69">
        <v>1389.57</v>
      </c>
      <c r="AE63" s="24">
        <v>153.61</v>
      </c>
      <c r="AF63" s="30"/>
      <c r="AG63" s="22"/>
      <c r="AH63" s="22"/>
      <c r="AI63" s="22"/>
      <c r="AJ63" s="22"/>
      <c r="AK63" s="22"/>
      <c r="AL63" s="23"/>
      <c r="AM63" s="183"/>
      <c r="AN63" s="182"/>
      <c r="AO63" s="69"/>
      <c r="AP63" s="69"/>
      <c r="AQ63" s="69"/>
      <c r="AR63" s="69"/>
      <c r="AS63" s="24"/>
      <c r="AT63" s="188">
        <v>9.16</v>
      </c>
      <c r="AU63" s="187">
        <v>10.21</v>
      </c>
      <c r="AV63" s="69">
        <v>2949</v>
      </c>
      <c r="AW63" s="69"/>
      <c r="AX63" s="69">
        <v>3470</v>
      </c>
      <c r="AY63" s="69"/>
      <c r="AZ63" s="24"/>
      <c r="BA63" s="188">
        <v>9.06</v>
      </c>
      <c r="BB63" s="187">
        <v>10.06</v>
      </c>
      <c r="BC63" s="69">
        <v>4542.8</v>
      </c>
      <c r="BD63" s="69">
        <v>501.09</v>
      </c>
      <c r="BE63" s="69">
        <v>3644</v>
      </c>
      <c r="BF63" s="69">
        <v>5083.87</v>
      </c>
      <c r="BG63" s="24">
        <v>558.68</v>
      </c>
      <c r="BH63" s="188">
        <v>8.92</v>
      </c>
      <c r="BI63" s="187">
        <v>9.89</v>
      </c>
      <c r="BJ63" s="69">
        <v>5951</v>
      </c>
      <c r="BK63" s="69">
        <v>666</v>
      </c>
      <c r="BL63" s="69">
        <v>3821</v>
      </c>
      <c r="BM63" s="69">
        <v>6492</v>
      </c>
      <c r="BN63" s="24">
        <v>725</v>
      </c>
      <c r="BO63" s="188"/>
      <c r="BP63" s="187"/>
      <c r="BQ63" s="69"/>
      <c r="BR63" s="69"/>
      <c r="BS63" s="69"/>
      <c r="BT63" s="69"/>
      <c r="BU63" s="69"/>
      <c r="BV63" s="188">
        <v>8.11</v>
      </c>
      <c r="BW63" s="187">
        <v>9.11</v>
      </c>
      <c r="BX63" s="69">
        <v>483.17</v>
      </c>
      <c r="BY63" s="69">
        <v>59.57</v>
      </c>
      <c r="BZ63" s="189">
        <v>4340.09</v>
      </c>
      <c r="CA63" s="69">
        <v>6975.83</v>
      </c>
      <c r="CB63" s="24">
        <v>785.23</v>
      </c>
      <c r="CC63" s="69"/>
      <c r="CD63" s="184">
        <f t="shared" si="43"/>
        <v>14774.730000000001</v>
      </c>
      <c r="CE63" s="69">
        <f t="shared" si="44"/>
        <v>1324.76</v>
      </c>
      <c r="CF63" s="182">
        <f t="shared" si="59"/>
        <v>11.152759745161388</v>
      </c>
      <c r="CG63" s="69">
        <f t="shared" si="45"/>
        <v>1150.0691457286437</v>
      </c>
      <c r="CH63" s="181">
        <f t="shared" si="46"/>
        <v>4370.262753768846</v>
      </c>
      <c r="CI63" s="72"/>
      <c r="CJ63" s="188">
        <v>8.18</v>
      </c>
      <c r="CK63" s="187">
        <v>9.09</v>
      </c>
      <c r="CL63" s="69">
        <v>1527</v>
      </c>
      <c r="CM63" s="69">
        <v>186.73</v>
      </c>
      <c r="CN63" s="189">
        <v>4364.79</v>
      </c>
      <c r="CO63" s="69">
        <v>8503.46</v>
      </c>
      <c r="CP63" s="24">
        <v>972.81</v>
      </c>
      <c r="CQ63" s="188">
        <v>8.24</v>
      </c>
      <c r="CR63" s="187">
        <v>9.09</v>
      </c>
      <c r="CS63" s="69">
        <v>1426.91</v>
      </c>
      <c r="CT63" s="69">
        <v>173.14</v>
      </c>
      <c r="CU63" s="189">
        <v>4317</v>
      </c>
      <c r="CV63" s="69">
        <v>9930.4</v>
      </c>
      <c r="CW63" s="24">
        <v>1146.59</v>
      </c>
      <c r="CX63" s="188">
        <v>8.47</v>
      </c>
      <c r="CY63" s="187">
        <v>9.22</v>
      </c>
      <c r="CZ63" s="69">
        <v>2182.56</v>
      </c>
      <c r="DA63" s="69">
        <v>257.52</v>
      </c>
      <c r="DB63" s="69">
        <v>4455</v>
      </c>
      <c r="DC63" s="69">
        <v>12112.98</v>
      </c>
      <c r="DD63" s="24">
        <v>1405.19</v>
      </c>
      <c r="DE63" s="183">
        <v>8.44</v>
      </c>
      <c r="DF63" s="182">
        <v>9.2</v>
      </c>
      <c r="DG63" s="69">
        <v>1197.25</v>
      </c>
      <c r="DH63" s="69">
        <v>141.88</v>
      </c>
      <c r="DI63" s="69">
        <v>4454</v>
      </c>
      <c r="DJ63" s="69">
        <v>13310.22</v>
      </c>
      <c r="DK63" s="24">
        <v>1547.83</v>
      </c>
      <c r="DL63" s="183">
        <v>8.65</v>
      </c>
      <c r="DM63" s="182">
        <v>9.35</v>
      </c>
      <c r="DN63" s="69">
        <v>1686.29</v>
      </c>
      <c r="DO63" s="69">
        <v>195</v>
      </c>
      <c r="DP63" s="69">
        <v>4054</v>
      </c>
      <c r="DQ63" s="69">
        <v>14996.53</v>
      </c>
      <c r="DR63" s="24">
        <v>1743.88</v>
      </c>
      <c r="DS63" s="186"/>
      <c r="DT63" s="72"/>
      <c r="DU63" s="72"/>
      <c r="DV63" s="72"/>
      <c r="DW63" s="72"/>
      <c r="DX63" s="72"/>
      <c r="DY63" s="185"/>
      <c r="DZ63" s="186"/>
      <c r="EA63" s="72"/>
      <c r="EB63" s="72"/>
      <c r="EC63" s="72"/>
      <c r="ED63" s="72"/>
      <c r="EE63" s="72"/>
      <c r="EF63" s="185"/>
      <c r="EG63" s="221">
        <v>8.91</v>
      </c>
      <c r="EH63" s="22">
        <v>9.74</v>
      </c>
      <c r="EI63" s="69">
        <v>2208.67</v>
      </c>
      <c r="EJ63" s="69">
        <v>247.74</v>
      </c>
      <c r="EK63" s="69">
        <v>0</v>
      </c>
      <c r="EL63" s="69">
        <v>17205.12</v>
      </c>
      <c r="EM63" s="24">
        <v>1992.5</v>
      </c>
      <c r="EN63" s="182">
        <v>7.96</v>
      </c>
      <c r="EO63" s="182">
        <v>8.77</v>
      </c>
      <c r="EP63" s="69">
        <v>1999.32</v>
      </c>
      <c r="EQ63" s="69">
        <v>251.16</v>
      </c>
      <c r="ER63" s="69">
        <v>0</v>
      </c>
      <c r="ES63" s="69">
        <v>19204.43</v>
      </c>
      <c r="ET63" s="69">
        <v>2244.88</v>
      </c>
      <c r="EU63" s="183">
        <v>7.87</v>
      </c>
      <c r="EV63" s="182">
        <v>8.74</v>
      </c>
      <c r="EW63" s="69">
        <v>968.58</v>
      </c>
      <c r="EX63" s="69">
        <v>122.99</v>
      </c>
      <c r="EY63" s="69">
        <v>0</v>
      </c>
      <c r="EZ63" s="69">
        <v>20173.03</v>
      </c>
      <c r="FA63" s="24">
        <v>2368.67</v>
      </c>
      <c r="FB63" s="183">
        <v>8.19</v>
      </c>
      <c r="FC63" s="182">
        <v>9.11</v>
      </c>
      <c r="FD63" s="69">
        <v>1645.53</v>
      </c>
      <c r="FE63" s="69">
        <v>201</v>
      </c>
      <c r="FF63" s="69">
        <v>0</v>
      </c>
      <c r="FG63" s="69">
        <v>21818.48</v>
      </c>
      <c r="FH63" s="69">
        <v>2570.75</v>
      </c>
      <c r="FI63" s="183">
        <v>8.24</v>
      </c>
      <c r="FJ63" s="182">
        <v>9.21</v>
      </c>
      <c r="FK63" s="69">
        <v>1178.63</v>
      </c>
      <c r="FL63" s="69">
        <v>143.04</v>
      </c>
      <c r="FM63" s="69">
        <v>0</v>
      </c>
      <c r="FN63" s="69">
        <v>22997.08</v>
      </c>
      <c r="FO63" s="24">
        <v>2714.64</v>
      </c>
      <c r="FP63" s="72"/>
      <c r="FQ63" s="184">
        <f t="shared" si="47"/>
        <v>16020.740000000002</v>
      </c>
      <c r="FR63" s="69">
        <f t="shared" si="48"/>
        <v>1920.2</v>
      </c>
      <c r="FS63" s="182">
        <f t="shared" si="40"/>
        <v>8.343266326424331</v>
      </c>
      <c r="FT63" s="69">
        <f t="shared" si="49"/>
        <v>763.3410385259633</v>
      </c>
      <c r="FU63" s="181">
        <f t="shared" si="50"/>
        <v>2977.030050251257</v>
      </c>
      <c r="FV63" s="166"/>
      <c r="FW63" s="183">
        <f t="shared" si="41"/>
        <v>8.47</v>
      </c>
      <c r="FX63" s="182">
        <f t="shared" si="42"/>
        <v>9.374</v>
      </c>
      <c r="FY63" s="69">
        <f t="shared" si="51"/>
        <v>30795.469999999998</v>
      </c>
      <c r="FZ63" s="69">
        <f t="shared" si="52"/>
        <v>3244.9599999999996</v>
      </c>
      <c r="GA63" s="69">
        <f t="shared" si="53"/>
        <v>1913.4101842546065</v>
      </c>
      <c r="GB63" s="181">
        <f t="shared" si="54"/>
        <v>7366.629209380235</v>
      </c>
      <c r="GC63" s="162"/>
      <c r="GD63" s="161">
        <f t="shared" si="61"/>
        <v>21818.48</v>
      </c>
      <c r="GE63" s="160">
        <f t="shared" si="55"/>
        <v>30795.469999999998</v>
      </c>
      <c r="GF63" s="69">
        <f t="shared" si="62"/>
        <v>2714.64</v>
      </c>
      <c r="GG63" s="24">
        <f t="shared" si="56"/>
        <v>3244.9599999999996</v>
      </c>
      <c r="GH63" s="69"/>
      <c r="GI63" s="161">
        <f t="shared" si="57"/>
        <v>940.0467671691795</v>
      </c>
      <c r="GJ63" s="24">
        <f t="shared" si="58"/>
        <v>1913.4101842546065</v>
      </c>
    </row>
    <row r="64" spans="1:192" s="20" customFormat="1" ht="12.75">
      <c r="A64" s="20" t="s">
        <v>12</v>
      </c>
      <c r="B64" s="21" t="s">
        <v>57</v>
      </c>
      <c r="C64" s="20">
        <v>5.97</v>
      </c>
      <c r="D64" s="183"/>
      <c r="E64" s="182"/>
      <c r="F64" s="69"/>
      <c r="G64" s="69"/>
      <c r="H64" s="69"/>
      <c r="I64" s="69"/>
      <c r="J64" s="24"/>
      <c r="K64" s="183"/>
      <c r="L64" s="182"/>
      <c r="M64" s="69"/>
      <c r="N64" s="69"/>
      <c r="O64" s="69"/>
      <c r="P64" s="69"/>
      <c r="Q64" s="24"/>
      <c r="R64" s="30"/>
      <c r="S64" s="22"/>
      <c r="T64" s="69"/>
      <c r="U64" s="69"/>
      <c r="V64" s="69"/>
      <c r="W64" s="69"/>
      <c r="X64" s="24"/>
      <c r="Y64" s="183">
        <v>8.27</v>
      </c>
      <c r="Z64" s="182">
        <v>9.25</v>
      </c>
      <c r="AA64" s="69">
        <v>756.84</v>
      </c>
      <c r="AB64" s="69">
        <v>91.53</v>
      </c>
      <c r="AC64" s="69">
        <v>4701</v>
      </c>
      <c r="AD64" s="69">
        <v>1339.14</v>
      </c>
      <c r="AE64" s="24">
        <v>153.76</v>
      </c>
      <c r="AF64" s="30"/>
      <c r="AG64" s="22"/>
      <c r="AH64" s="22"/>
      <c r="AI64" s="22"/>
      <c r="AJ64" s="22"/>
      <c r="AK64" s="22"/>
      <c r="AL64" s="23"/>
      <c r="AM64" s="183"/>
      <c r="AN64" s="182"/>
      <c r="AO64" s="69"/>
      <c r="AP64" s="69"/>
      <c r="AQ64" s="69"/>
      <c r="AR64" s="69"/>
      <c r="AS64" s="24"/>
      <c r="AT64" s="188">
        <v>8.6</v>
      </c>
      <c r="AU64" s="187">
        <v>9.69</v>
      </c>
      <c r="AV64" s="69">
        <v>3045</v>
      </c>
      <c r="AW64" s="69"/>
      <c r="AX64" s="69">
        <v>4092</v>
      </c>
      <c r="AY64" s="69"/>
      <c r="AZ64" s="24"/>
      <c r="BA64" s="188">
        <v>8.46</v>
      </c>
      <c r="BB64" s="187">
        <v>9.49</v>
      </c>
      <c r="BC64" s="69">
        <v>4360.99</v>
      </c>
      <c r="BD64" s="69">
        <v>515.58</v>
      </c>
      <c r="BE64" s="69">
        <v>4178</v>
      </c>
      <c r="BF64" s="69">
        <v>4943.15</v>
      </c>
      <c r="BG64" s="24">
        <v>579.68</v>
      </c>
      <c r="BH64" s="188">
        <v>8.41</v>
      </c>
      <c r="BI64" s="187">
        <v>9.43</v>
      </c>
      <c r="BJ64" s="69">
        <v>5881</v>
      </c>
      <c r="BK64" s="69">
        <v>699</v>
      </c>
      <c r="BL64" s="69">
        <v>4220</v>
      </c>
      <c r="BM64" s="69">
        <v>6463</v>
      </c>
      <c r="BN64" s="24">
        <v>764</v>
      </c>
      <c r="BO64" s="188">
        <v>8.04</v>
      </c>
      <c r="BP64" s="187">
        <v>9.22</v>
      </c>
      <c r="BQ64" s="69">
        <v>1186</v>
      </c>
      <c r="BR64" s="69">
        <v>147</v>
      </c>
      <c r="BS64" s="69">
        <v>4389</v>
      </c>
      <c r="BT64" s="69">
        <v>7649</v>
      </c>
      <c r="BU64" s="69">
        <v>913</v>
      </c>
      <c r="BV64" s="188">
        <v>8.06</v>
      </c>
      <c r="BW64" s="187">
        <v>9.2</v>
      </c>
      <c r="BX64" s="69">
        <v>986.18</v>
      </c>
      <c r="BY64" s="69">
        <v>122.26</v>
      </c>
      <c r="BZ64" s="189">
        <v>4290.29</v>
      </c>
      <c r="CA64" s="69">
        <v>8636.09</v>
      </c>
      <c r="CB64" s="24">
        <v>1035.93</v>
      </c>
      <c r="CC64" s="69"/>
      <c r="CD64" s="184">
        <f t="shared" si="43"/>
        <v>16216.01</v>
      </c>
      <c r="CE64" s="69">
        <f t="shared" si="44"/>
        <v>1575.3700000000001</v>
      </c>
      <c r="CF64" s="182">
        <f t="shared" si="59"/>
        <v>10.293461218634352</v>
      </c>
      <c r="CG64" s="69">
        <f t="shared" si="45"/>
        <v>1140.8795812395308</v>
      </c>
      <c r="CH64" s="181">
        <f t="shared" si="46"/>
        <v>4335.342408710217</v>
      </c>
      <c r="CI64" s="72"/>
      <c r="CJ64" s="188">
        <v>8.02</v>
      </c>
      <c r="CK64" s="187">
        <v>9.22</v>
      </c>
      <c r="CL64" s="69">
        <v>1320</v>
      </c>
      <c r="CM64" s="69">
        <v>164.66</v>
      </c>
      <c r="CN64" s="189">
        <v>4463.06</v>
      </c>
      <c r="CO64" s="69">
        <v>9956.66</v>
      </c>
      <c r="CP64" s="24">
        <v>1201.51</v>
      </c>
      <c r="CQ64" s="188">
        <v>8.04</v>
      </c>
      <c r="CR64" s="187">
        <v>9.21</v>
      </c>
      <c r="CS64" s="69">
        <v>2704.25</v>
      </c>
      <c r="CT64" s="69">
        <v>336.34</v>
      </c>
      <c r="CU64" s="189">
        <v>4407</v>
      </c>
      <c r="CV64" s="69">
        <v>11340.22</v>
      </c>
      <c r="CW64" s="24">
        <v>1374.15</v>
      </c>
      <c r="CX64" s="188">
        <v>8.23</v>
      </c>
      <c r="CY64" s="187">
        <v>9.25</v>
      </c>
      <c r="CZ64" s="69">
        <v>1769.42</v>
      </c>
      <c r="DA64" s="69">
        <v>215</v>
      </c>
      <c r="DB64" s="69">
        <v>4422</v>
      </c>
      <c r="DC64" s="69">
        <v>13109.5</v>
      </c>
      <c r="DD64" s="24">
        <v>1590.49</v>
      </c>
      <c r="DE64" s="183">
        <v>8.25</v>
      </c>
      <c r="DF64" s="182">
        <v>9.22</v>
      </c>
      <c r="DG64" s="69">
        <v>1078.54</v>
      </c>
      <c r="DH64" s="69">
        <v>130.78</v>
      </c>
      <c r="DI64" s="69">
        <v>4486</v>
      </c>
      <c r="DJ64" s="69">
        <v>14188.11</v>
      </c>
      <c r="DK64" s="24">
        <v>1721.86</v>
      </c>
      <c r="DL64" s="183">
        <v>8.62</v>
      </c>
      <c r="DM64" s="182">
        <v>9.52</v>
      </c>
      <c r="DN64" s="69">
        <v>1458.53</v>
      </c>
      <c r="DO64" s="69">
        <v>169.14</v>
      </c>
      <c r="DP64" s="69">
        <v>3994</v>
      </c>
      <c r="DQ64" s="69">
        <v>15646.6</v>
      </c>
      <c r="DR64" s="24">
        <v>1892.36</v>
      </c>
      <c r="DS64" s="186"/>
      <c r="DT64" s="72"/>
      <c r="DU64" s="72"/>
      <c r="DV64" s="72"/>
      <c r="DW64" s="72"/>
      <c r="DX64" s="72"/>
      <c r="DY64" s="185"/>
      <c r="DZ64" s="186"/>
      <c r="EA64" s="72"/>
      <c r="EB64" s="72"/>
      <c r="EC64" s="72"/>
      <c r="ED64" s="72"/>
      <c r="EE64" s="72"/>
      <c r="EF64" s="185"/>
      <c r="EG64" s="221">
        <v>9.51</v>
      </c>
      <c r="EH64" s="22">
        <v>10.64</v>
      </c>
      <c r="EI64" s="69">
        <v>2240.25</v>
      </c>
      <c r="EJ64" s="69">
        <v>235.41</v>
      </c>
      <c r="EK64" s="69">
        <v>0</v>
      </c>
      <c r="EL64" s="69">
        <v>17886.83</v>
      </c>
      <c r="EM64" s="24">
        <v>2128.97</v>
      </c>
      <c r="EN64" s="182">
        <v>8.47</v>
      </c>
      <c r="EO64" s="182">
        <v>9.69</v>
      </c>
      <c r="EP64" s="69">
        <v>1877.01</v>
      </c>
      <c r="EQ64" s="69">
        <v>221.54</v>
      </c>
      <c r="ER64" s="69">
        <v>0</v>
      </c>
      <c r="ES64" s="69">
        <v>19763.69</v>
      </c>
      <c r="ET64" s="69">
        <v>2351.72</v>
      </c>
      <c r="EU64" s="191"/>
      <c r="EV64" s="190"/>
      <c r="EW64" s="72"/>
      <c r="EX64" s="72"/>
      <c r="EY64" s="72"/>
      <c r="EZ64" s="72"/>
      <c r="FA64" s="185"/>
      <c r="FB64" s="183">
        <v>8.4</v>
      </c>
      <c r="FC64" s="182">
        <v>9.69</v>
      </c>
      <c r="FD64" s="69">
        <v>2036.4</v>
      </c>
      <c r="FE64" s="69">
        <v>242.48</v>
      </c>
      <c r="FF64" s="69">
        <v>0</v>
      </c>
      <c r="FG64" s="69">
        <v>21799.95</v>
      </c>
      <c r="FH64" s="69">
        <v>2596.58</v>
      </c>
      <c r="FI64" s="186"/>
      <c r="FJ64" s="72"/>
      <c r="FK64" s="72"/>
      <c r="FL64" s="72"/>
      <c r="FM64" s="72"/>
      <c r="FN64" s="72"/>
      <c r="FO64" s="185"/>
      <c r="FP64" s="72"/>
      <c r="FQ64" s="184">
        <f t="shared" si="47"/>
        <v>14484.4</v>
      </c>
      <c r="FR64" s="69">
        <f t="shared" si="48"/>
        <v>1715.35</v>
      </c>
      <c r="FS64" s="182">
        <f t="shared" si="40"/>
        <v>8.44399102224036</v>
      </c>
      <c r="FT64" s="69">
        <f t="shared" si="49"/>
        <v>710.8476549413735</v>
      </c>
      <c r="FU64" s="181">
        <f t="shared" si="50"/>
        <v>2772.3058542713566</v>
      </c>
      <c r="FV64" s="166"/>
      <c r="FW64" s="183">
        <f t="shared" si="41"/>
        <v>8.384285714285715</v>
      </c>
      <c r="FX64" s="182">
        <f t="shared" si="42"/>
        <v>9.479999999999999</v>
      </c>
      <c r="FY64" s="69">
        <f t="shared" si="51"/>
        <v>30700.41</v>
      </c>
      <c r="FZ64" s="69">
        <f t="shared" si="52"/>
        <v>3290.72</v>
      </c>
      <c r="GA64" s="69">
        <f t="shared" si="53"/>
        <v>1851.727236180905</v>
      </c>
      <c r="GB64" s="181">
        <f t="shared" si="54"/>
        <v>7129.1498592964845</v>
      </c>
      <c r="GC64" s="162"/>
      <c r="GD64" s="161">
        <f t="shared" si="61"/>
        <v>21799.95</v>
      </c>
      <c r="GE64" s="160">
        <f t="shared" si="55"/>
        <v>30700.41</v>
      </c>
      <c r="GF64" s="69">
        <f>FH64</f>
        <v>2596.58</v>
      </c>
      <c r="GG64" s="24">
        <f t="shared" si="56"/>
        <v>3290.72</v>
      </c>
      <c r="GH64" s="69"/>
      <c r="GI64" s="161">
        <f t="shared" si="57"/>
        <v>1055.0029145728645</v>
      </c>
      <c r="GJ64" s="24">
        <f t="shared" si="58"/>
        <v>1851.727236180905</v>
      </c>
    </row>
    <row r="65" spans="1:192" s="20" customFormat="1" ht="12.75">
      <c r="A65" s="20" t="s">
        <v>12</v>
      </c>
      <c r="B65" s="21" t="s">
        <v>170</v>
      </c>
      <c r="C65" s="20">
        <v>5.97</v>
      </c>
      <c r="D65" s="191"/>
      <c r="E65" s="190"/>
      <c r="F65" s="72"/>
      <c r="G65" s="72"/>
      <c r="H65" s="72"/>
      <c r="I65" s="72"/>
      <c r="J65" s="185"/>
      <c r="K65" s="191"/>
      <c r="L65" s="190"/>
      <c r="M65" s="72"/>
      <c r="N65" s="72"/>
      <c r="O65" s="72"/>
      <c r="P65" s="72"/>
      <c r="Q65" s="185"/>
      <c r="R65" s="195"/>
      <c r="S65" s="194"/>
      <c r="T65" s="72"/>
      <c r="U65" s="72"/>
      <c r="V65" s="72"/>
      <c r="W65" s="72"/>
      <c r="X65" s="185"/>
      <c r="Y65" s="191"/>
      <c r="Z65" s="190"/>
      <c r="AA65" s="72"/>
      <c r="AB65" s="72"/>
      <c r="AC65" s="72"/>
      <c r="AD65" s="72"/>
      <c r="AE65" s="185"/>
      <c r="AF65" s="195"/>
      <c r="AG65" s="194"/>
      <c r="AH65" s="194"/>
      <c r="AI65" s="194"/>
      <c r="AJ65" s="194"/>
      <c r="AK65" s="194"/>
      <c r="AL65" s="193"/>
      <c r="AM65" s="191"/>
      <c r="AN65" s="190"/>
      <c r="AO65" s="72"/>
      <c r="AP65" s="72"/>
      <c r="AQ65" s="72"/>
      <c r="AR65" s="72"/>
      <c r="AS65" s="185"/>
      <c r="AT65" s="209"/>
      <c r="AU65" s="208"/>
      <c r="AV65" s="72"/>
      <c r="AW65" s="72"/>
      <c r="AX65" s="72"/>
      <c r="AY65" s="72"/>
      <c r="AZ65" s="185"/>
      <c r="BA65" s="209"/>
      <c r="BB65" s="208"/>
      <c r="BC65" s="72"/>
      <c r="BD65" s="72"/>
      <c r="BE65" s="72"/>
      <c r="BF65" s="72"/>
      <c r="BG65" s="185"/>
      <c r="BH65" s="188"/>
      <c r="BI65" s="187"/>
      <c r="BJ65" s="72"/>
      <c r="BK65" s="72"/>
      <c r="BL65" s="72"/>
      <c r="BM65" s="72"/>
      <c r="BN65" s="185"/>
      <c r="BO65" s="209"/>
      <c r="BP65" s="208"/>
      <c r="BQ65" s="72"/>
      <c r="BR65" s="72"/>
      <c r="BS65" s="72"/>
      <c r="BT65" s="72"/>
      <c r="BU65" s="72"/>
      <c r="BV65" s="209"/>
      <c r="BW65" s="208"/>
      <c r="BX65" s="72"/>
      <c r="BY65" s="72"/>
      <c r="BZ65" s="210"/>
      <c r="CA65" s="72"/>
      <c r="CB65" s="185"/>
      <c r="CC65" s="69"/>
      <c r="CD65" s="184">
        <f t="shared" si="43"/>
        <v>0</v>
      </c>
      <c r="CE65" s="69">
        <f t="shared" si="44"/>
        <v>0</v>
      </c>
      <c r="CF65" s="182"/>
      <c r="CG65" s="69">
        <f t="shared" si="45"/>
        <v>0</v>
      </c>
      <c r="CH65" s="181">
        <f t="shared" si="46"/>
        <v>0</v>
      </c>
      <c r="CI65" s="72"/>
      <c r="CJ65" s="209"/>
      <c r="CK65" s="208"/>
      <c r="CL65" s="72"/>
      <c r="CM65" s="72"/>
      <c r="CN65" s="210"/>
      <c r="CO65" s="72"/>
      <c r="CP65" s="185"/>
      <c r="CQ65" s="209"/>
      <c r="CR65" s="208"/>
      <c r="CS65" s="72"/>
      <c r="CT65" s="72"/>
      <c r="CU65" s="210"/>
      <c r="CV65" s="72"/>
      <c r="CW65" s="185"/>
      <c r="CX65" s="209"/>
      <c r="CY65" s="208"/>
      <c r="CZ65" s="72"/>
      <c r="DA65" s="72"/>
      <c r="DB65" s="72"/>
      <c r="DC65" s="72"/>
      <c r="DD65" s="185"/>
      <c r="DE65" s="191"/>
      <c r="DF65" s="190"/>
      <c r="DG65" s="72"/>
      <c r="DH65" s="72"/>
      <c r="DI65" s="72"/>
      <c r="DJ65" s="72"/>
      <c r="DK65" s="185"/>
      <c r="DL65" s="191"/>
      <c r="DM65" s="190"/>
      <c r="DN65" s="72"/>
      <c r="DO65" s="72"/>
      <c r="DP65" s="72"/>
      <c r="DQ65" s="72"/>
      <c r="DR65" s="185"/>
      <c r="DS65" s="186"/>
      <c r="DT65" s="72"/>
      <c r="DU65" s="72"/>
      <c r="DV65" s="72"/>
      <c r="DW65" s="72"/>
      <c r="DX65" s="72"/>
      <c r="DY65" s="185"/>
      <c r="DZ65" s="186"/>
      <c r="EA65" s="72"/>
      <c r="EB65" s="72"/>
      <c r="EC65" s="72"/>
      <c r="ED65" s="72"/>
      <c r="EE65" s="72"/>
      <c r="EF65" s="185"/>
      <c r="EG65" s="221">
        <v>8.91</v>
      </c>
      <c r="EH65" s="22">
        <v>9.69</v>
      </c>
      <c r="EI65" s="69">
        <v>2782.93</v>
      </c>
      <c r="EJ65" s="69">
        <v>312.44</v>
      </c>
      <c r="EK65" s="69">
        <v>0</v>
      </c>
      <c r="EL65" s="69">
        <v>3319.48</v>
      </c>
      <c r="EM65" s="24">
        <v>380.28</v>
      </c>
      <c r="EN65" s="182">
        <v>8.24</v>
      </c>
      <c r="EO65" s="182">
        <v>8.99</v>
      </c>
      <c r="EP65" s="69">
        <v>1987.2</v>
      </c>
      <c r="EQ65" s="69">
        <v>241.01</v>
      </c>
      <c r="ER65" s="69">
        <v>0</v>
      </c>
      <c r="ES65" s="69">
        <v>5306.58</v>
      </c>
      <c r="ET65" s="69">
        <v>622.71</v>
      </c>
      <c r="EU65" s="183">
        <v>8.42</v>
      </c>
      <c r="EV65" s="182">
        <v>9.19</v>
      </c>
      <c r="EW65" s="69">
        <v>2150.53</v>
      </c>
      <c r="EX65" s="69">
        <v>255.29</v>
      </c>
      <c r="EY65" s="69">
        <v>0</v>
      </c>
      <c r="EZ65" s="69">
        <v>7457.08</v>
      </c>
      <c r="FA65" s="24">
        <v>879.31</v>
      </c>
      <c r="FB65" s="183">
        <v>8.25</v>
      </c>
      <c r="FC65" s="182">
        <v>9.11</v>
      </c>
      <c r="FD65" s="69">
        <v>2029.96</v>
      </c>
      <c r="FE65" s="69">
        <v>245.98</v>
      </c>
      <c r="FF65" s="69">
        <v>0</v>
      </c>
      <c r="FG65" s="69">
        <v>9487.18</v>
      </c>
      <c r="FH65" s="69">
        <v>1126.98</v>
      </c>
      <c r="FI65" s="183">
        <v>8.01</v>
      </c>
      <c r="FJ65" s="182">
        <v>8.92</v>
      </c>
      <c r="FK65" s="69">
        <v>1098.47</v>
      </c>
      <c r="FL65" s="69">
        <v>137.21</v>
      </c>
      <c r="FM65" s="69">
        <v>0</v>
      </c>
      <c r="FN65" s="69">
        <v>10585.75</v>
      </c>
      <c r="FO65" s="24">
        <v>1264.78</v>
      </c>
      <c r="FP65" s="72"/>
      <c r="FQ65" s="184">
        <f t="shared" si="47"/>
        <v>10049.089999999998</v>
      </c>
      <c r="FR65" s="69">
        <f t="shared" si="48"/>
        <v>1191.93</v>
      </c>
      <c r="FS65" s="182">
        <f t="shared" si="40"/>
        <v>8.430939736393913</v>
      </c>
      <c r="FT65" s="69">
        <f t="shared" si="49"/>
        <v>491.33465661641503</v>
      </c>
      <c r="FU65" s="181">
        <f t="shared" si="50"/>
        <v>1916.2051608040185</v>
      </c>
      <c r="FV65" s="166"/>
      <c r="FW65" s="183">
        <f t="shared" si="41"/>
        <v>8.366</v>
      </c>
      <c r="FX65" s="182">
        <f t="shared" si="42"/>
        <v>9.18</v>
      </c>
      <c r="FY65" s="69">
        <f t="shared" si="51"/>
        <v>10049.09</v>
      </c>
      <c r="FZ65" s="69">
        <f t="shared" si="52"/>
        <v>1191.93</v>
      </c>
      <c r="GA65" s="69">
        <f t="shared" si="53"/>
        <v>491.3346566164155</v>
      </c>
      <c r="GB65" s="181">
        <f t="shared" si="54"/>
        <v>1891.6384279731997</v>
      </c>
      <c r="GC65" s="162"/>
      <c r="GD65" s="161">
        <f t="shared" si="61"/>
        <v>9487.18</v>
      </c>
      <c r="GE65" s="160">
        <f t="shared" si="55"/>
        <v>10049.09</v>
      </c>
      <c r="GF65" s="69">
        <f aca="true" t="shared" si="63" ref="GF65:GF98">FO65</f>
        <v>1264.78</v>
      </c>
      <c r="GG65" s="24">
        <f t="shared" si="56"/>
        <v>1191.93</v>
      </c>
      <c r="GH65" s="69"/>
      <c r="GI65" s="161">
        <f t="shared" si="57"/>
        <v>324.3623785594641</v>
      </c>
      <c r="GJ65" s="24">
        <f t="shared" si="58"/>
        <v>491.3346566164155</v>
      </c>
    </row>
    <row r="66" spans="1:192" s="20" customFormat="1" ht="12.75">
      <c r="A66" s="20" t="s">
        <v>12</v>
      </c>
      <c r="B66" s="21" t="s">
        <v>171</v>
      </c>
      <c r="C66" s="20">
        <v>5.97</v>
      </c>
      <c r="D66" s="191"/>
      <c r="E66" s="190"/>
      <c r="F66" s="72"/>
      <c r="G66" s="72"/>
      <c r="H66" s="72"/>
      <c r="I66" s="72"/>
      <c r="J66" s="185"/>
      <c r="K66" s="191"/>
      <c r="L66" s="190"/>
      <c r="M66" s="72"/>
      <c r="N66" s="72"/>
      <c r="O66" s="72"/>
      <c r="P66" s="72"/>
      <c r="Q66" s="185"/>
      <c r="R66" s="195"/>
      <c r="S66" s="194"/>
      <c r="T66" s="72"/>
      <c r="U66" s="72"/>
      <c r="V66" s="72"/>
      <c r="W66" s="72"/>
      <c r="X66" s="185"/>
      <c r="Y66" s="191"/>
      <c r="Z66" s="190"/>
      <c r="AA66" s="72"/>
      <c r="AB66" s="72"/>
      <c r="AC66" s="72"/>
      <c r="AD66" s="72"/>
      <c r="AE66" s="185"/>
      <c r="AF66" s="195"/>
      <c r="AG66" s="194"/>
      <c r="AH66" s="194"/>
      <c r="AI66" s="194"/>
      <c r="AJ66" s="194"/>
      <c r="AK66" s="194"/>
      <c r="AL66" s="193"/>
      <c r="AM66" s="191"/>
      <c r="AN66" s="190"/>
      <c r="AO66" s="72"/>
      <c r="AP66" s="72"/>
      <c r="AQ66" s="72"/>
      <c r="AR66" s="72"/>
      <c r="AS66" s="185"/>
      <c r="AT66" s="209"/>
      <c r="AU66" s="208"/>
      <c r="AV66" s="72"/>
      <c r="AW66" s="72"/>
      <c r="AX66" s="72"/>
      <c r="AY66" s="72"/>
      <c r="AZ66" s="185"/>
      <c r="BA66" s="209"/>
      <c r="BB66" s="208"/>
      <c r="BC66" s="72"/>
      <c r="BD66" s="72"/>
      <c r="BE66" s="72"/>
      <c r="BF66" s="72"/>
      <c r="BG66" s="185"/>
      <c r="BH66" s="188"/>
      <c r="BI66" s="187"/>
      <c r="BJ66" s="72"/>
      <c r="BK66" s="72"/>
      <c r="BL66" s="72"/>
      <c r="BM66" s="72"/>
      <c r="BN66" s="185"/>
      <c r="BO66" s="209"/>
      <c r="BP66" s="208"/>
      <c r="BQ66" s="72"/>
      <c r="BR66" s="72"/>
      <c r="BS66" s="72"/>
      <c r="BT66" s="72"/>
      <c r="BU66" s="72"/>
      <c r="BV66" s="209"/>
      <c r="BW66" s="208"/>
      <c r="BX66" s="72"/>
      <c r="BY66" s="72"/>
      <c r="BZ66" s="210"/>
      <c r="CA66" s="72"/>
      <c r="CB66" s="185"/>
      <c r="CC66" s="69"/>
      <c r="CD66" s="184">
        <f t="shared" si="43"/>
        <v>0</v>
      </c>
      <c r="CE66" s="69">
        <f t="shared" si="44"/>
        <v>0</v>
      </c>
      <c r="CF66" s="182"/>
      <c r="CG66" s="69">
        <f t="shared" si="45"/>
        <v>0</v>
      </c>
      <c r="CH66" s="181">
        <f t="shared" si="46"/>
        <v>0</v>
      </c>
      <c r="CI66" s="72"/>
      <c r="CJ66" s="209"/>
      <c r="CK66" s="208"/>
      <c r="CL66" s="72"/>
      <c r="CM66" s="72"/>
      <c r="CN66" s="210"/>
      <c r="CO66" s="72"/>
      <c r="CP66" s="185"/>
      <c r="CQ66" s="209"/>
      <c r="CR66" s="208"/>
      <c r="CS66" s="72"/>
      <c r="CT66" s="72"/>
      <c r="CU66" s="210"/>
      <c r="CV66" s="72"/>
      <c r="CW66" s="185"/>
      <c r="CX66" s="209"/>
      <c r="CY66" s="208"/>
      <c r="CZ66" s="72"/>
      <c r="DA66" s="72"/>
      <c r="DB66" s="72"/>
      <c r="DC66" s="72"/>
      <c r="DD66" s="185"/>
      <c r="DE66" s="191"/>
      <c r="DF66" s="190"/>
      <c r="DG66" s="72"/>
      <c r="DH66" s="72"/>
      <c r="DI66" s="72"/>
      <c r="DJ66" s="72"/>
      <c r="DK66" s="185"/>
      <c r="DL66" s="191"/>
      <c r="DM66" s="190"/>
      <c r="DN66" s="72"/>
      <c r="DO66" s="72"/>
      <c r="DP66" s="72"/>
      <c r="DQ66" s="72"/>
      <c r="DR66" s="185"/>
      <c r="DS66" s="186"/>
      <c r="DT66" s="72"/>
      <c r="DU66" s="72"/>
      <c r="DV66" s="72"/>
      <c r="DW66" s="72"/>
      <c r="DX66" s="72"/>
      <c r="DY66" s="185"/>
      <c r="DZ66" s="186"/>
      <c r="EA66" s="72"/>
      <c r="EB66" s="72"/>
      <c r="EC66" s="72"/>
      <c r="ED66" s="72"/>
      <c r="EE66" s="72"/>
      <c r="EF66" s="185"/>
      <c r="EG66" s="221">
        <v>8.98</v>
      </c>
      <c r="EH66" s="22">
        <v>10.01</v>
      </c>
      <c r="EI66" s="69">
        <v>2855.76</v>
      </c>
      <c r="EJ66" s="69">
        <v>318.11</v>
      </c>
      <c r="EK66" s="69">
        <v>0</v>
      </c>
      <c r="EL66" s="69">
        <v>2855.67</v>
      </c>
      <c r="EM66" s="24">
        <v>319.8</v>
      </c>
      <c r="EN66" s="182">
        <v>8</v>
      </c>
      <c r="EO66" s="182">
        <v>8.96</v>
      </c>
      <c r="EP66" s="69">
        <v>1634.54</v>
      </c>
      <c r="EQ66" s="69">
        <v>204.22</v>
      </c>
      <c r="ER66" s="69">
        <v>0</v>
      </c>
      <c r="ES66" s="69">
        <v>4490.28</v>
      </c>
      <c r="ET66" s="69">
        <v>525.49</v>
      </c>
      <c r="EU66" s="183">
        <v>7.67</v>
      </c>
      <c r="EV66" s="182">
        <v>8.6</v>
      </c>
      <c r="EW66" s="69">
        <v>1883.18</v>
      </c>
      <c r="EX66" s="69">
        <v>245.6</v>
      </c>
      <c r="EY66" s="69">
        <v>0</v>
      </c>
      <c r="EZ66" s="69">
        <v>6373.4</v>
      </c>
      <c r="FA66" s="24">
        <v>772.8</v>
      </c>
      <c r="FB66" s="183">
        <v>7.8</v>
      </c>
      <c r="FC66" s="182">
        <v>8.76</v>
      </c>
      <c r="FD66" s="69">
        <v>1434.74</v>
      </c>
      <c r="FE66" s="69">
        <v>183.9</v>
      </c>
      <c r="FF66" s="69">
        <v>0</v>
      </c>
      <c r="FG66" s="69">
        <v>7808.08</v>
      </c>
      <c r="FH66" s="69">
        <v>957.73</v>
      </c>
      <c r="FI66" s="183">
        <v>7.86</v>
      </c>
      <c r="FJ66" s="182">
        <v>8.88</v>
      </c>
      <c r="FK66" s="69">
        <v>1165.83</v>
      </c>
      <c r="FL66" s="69">
        <v>148.34</v>
      </c>
      <c r="FM66" s="69">
        <v>0</v>
      </c>
      <c r="FN66" s="69">
        <v>8973.89</v>
      </c>
      <c r="FO66" s="24">
        <v>1107.26</v>
      </c>
      <c r="FP66" s="72"/>
      <c r="FQ66" s="184">
        <f t="shared" si="47"/>
        <v>8974.05</v>
      </c>
      <c r="FR66" s="69">
        <f t="shared" si="48"/>
        <v>1100.17</v>
      </c>
      <c r="FS66" s="182">
        <f t="shared" si="40"/>
        <v>8.156966650608542</v>
      </c>
      <c r="FT66" s="69">
        <f t="shared" si="49"/>
        <v>403.0209547738691</v>
      </c>
      <c r="FU66" s="181">
        <f t="shared" si="50"/>
        <v>1571.7817236180895</v>
      </c>
      <c r="FV66" s="166"/>
      <c r="FW66" s="183">
        <f t="shared" si="41"/>
        <v>8.062000000000001</v>
      </c>
      <c r="FX66" s="182">
        <f t="shared" si="42"/>
        <v>9.042</v>
      </c>
      <c r="FY66" s="69">
        <f t="shared" si="51"/>
        <v>8974.05</v>
      </c>
      <c r="FZ66" s="69">
        <f t="shared" si="52"/>
        <v>1100.17</v>
      </c>
      <c r="GA66" s="69">
        <f t="shared" si="53"/>
        <v>403.0209547738691</v>
      </c>
      <c r="GB66" s="181">
        <f t="shared" si="54"/>
        <v>1551.630675879396</v>
      </c>
      <c r="GC66" s="162"/>
      <c r="GD66" s="161">
        <f t="shared" si="61"/>
        <v>7808.08</v>
      </c>
      <c r="GE66" s="160">
        <f t="shared" si="55"/>
        <v>8974.05</v>
      </c>
      <c r="GF66" s="69">
        <f t="shared" si="63"/>
        <v>1107.26</v>
      </c>
      <c r="GG66" s="24">
        <f t="shared" si="56"/>
        <v>1100.17</v>
      </c>
      <c r="GH66" s="69"/>
      <c r="GI66" s="161">
        <f t="shared" si="57"/>
        <v>200.62609715242888</v>
      </c>
      <c r="GJ66" s="24">
        <f t="shared" si="58"/>
        <v>403.0209547738691</v>
      </c>
    </row>
    <row r="67" spans="1:192" s="20" customFormat="1" ht="12.75">
      <c r="A67" s="20" t="s">
        <v>12</v>
      </c>
      <c r="B67" s="21" t="s">
        <v>172</v>
      </c>
      <c r="C67" s="20">
        <v>5.97</v>
      </c>
      <c r="D67" s="191"/>
      <c r="E67" s="190"/>
      <c r="F67" s="72"/>
      <c r="G67" s="72"/>
      <c r="H67" s="72"/>
      <c r="I67" s="72"/>
      <c r="J67" s="185"/>
      <c r="K67" s="191"/>
      <c r="L67" s="190"/>
      <c r="M67" s="72"/>
      <c r="N67" s="72"/>
      <c r="O67" s="72"/>
      <c r="P67" s="72"/>
      <c r="Q67" s="185"/>
      <c r="R67" s="195"/>
      <c r="S67" s="194"/>
      <c r="T67" s="72"/>
      <c r="U67" s="72"/>
      <c r="V67" s="72"/>
      <c r="W67" s="72"/>
      <c r="X67" s="185"/>
      <c r="Y67" s="191"/>
      <c r="Z67" s="190"/>
      <c r="AA67" s="72"/>
      <c r="AB67" s="72"/>
      <c r="AC67" s="72"/>
      <c r="AD67" s="72"/>
      <c r="AE67" s="185"/>
      <c r="AF67" s="195"/>
      <c r="AG67" s="194"/>
      <c r="AH67" s="194"/>
      <c r="AI67" s="194"/>
      <c r="AJ67" s="194"/>
      <c r="AK67" s="194"/>
      <c r="AL67" s="193"/>
      <c r="AM67" s="191"/>
      <c r="AN67" s="190"/>
      <c r="AO67" s="72"/>
      <c r="AP67" s="72"/>
      <c r="AQ67" s="72"/>
      <c r="AR67" s="72"/>
      <c r="AS67" s="185"/>
      <c r="AT67" s="209"/>
      <c r="AU67" s="208"/>
      <c r="AV67" s="72"/>
      <c r="AW67" s="72"/>
      <c r="AX67" s="72"/>
      <c r="AY67" s="72"/>
      <c r="AZ67" s="185"/>
      <c r="BA67" s="209"/>
      <c r="BB67" s="208"/>
      <c r="BC67" s="72"/>
      <c r="BD67" s="72"/>
      <c r="BE67" s="72"/>
      <c r="BF67" s="72"/>
      <c r="BG67" s="185"/>
      <c r="BH67" s="188"/>
      <c r="BI67" s="187"/>
      <c r="BJ67" s="72"/>
      <c r="BK67" s="72"/>
      <c r="BL67" s="72"/>
      <c r="BM67" s="72"/>
      <c r="BN67" s="185"/>
      <c r="BO67" s="209"/>
      <c r="BP67" s="208"/>
      <c r="BQ67" s="72"/>
      <c r="BR67" s="72"/>
      <c r="BS67" s="72"/>
      <c r="BT67" s="72"/>
      <c r="BU67" s="72"/>
      <c r="BV67" s="209"/>
      <c r="BW67" s="208"/>
      <c r="BX67" s="72"/>
      <c r="BY67" s="72"/>
      <c r="BZ67" s="210"/>
      <c r="CA67" s="72"/>
      <c r="CB67" s="185"/>
      <c r="CC67" s="69"/>
      <c r="CD67" s="184">
        <f t="shared" si="43"/>
        <v>0</v>
      </c>
      <c r="CE67" s="69">
        <f t="shared" si="44"/>
        <v>0</v>
      </c>
      <c r="CF67" s="182"/>
      <c r="CG67" s="69">
        <f t="shared" si="45"/>
        <v>0</v>
      </c>
      <c r="CH67" s="181">
        <f t="shared" si="46"/>
        <v>0</v>
      </c>
      <c r="CI67" s="72"/>
      <c r="CJ67" s="209"/>
      <c r="CK67" s="208"/>
      <c r="CL67" s="72"/>
      <c r="CM67" s="72"/>
      <c r="CN67" s="210"/>
      <c r="CO67" s="72"/>
      <c r="CP67" s="185"/>
      <c r="CQ67" s="209"/>
      <c r="CR67" s="208"/>
      <c r="CS67" s="72"/>
      <c r="CT67" s="72"/>
      <c r="CU67" s="210"/>
      <c r="CV67" s="72"/>
      <c r="CW67" s="185"/>
      <c r="CX67" s="209"/>
      <c r="CY67" s="208"/>
      <c r="CZ67" s="72"/>
      <c r="DA67" s="72"/>
      <c r="DB67" s="72"/>
      <c r="DC67" s="72"/>
      <c r="DD67" s="185"/>
      <c r="DE67" s="191"/>
      <c r="DF67" s="190"/>
      <c r="DG67" s="72"/>
      <c r="DH67" s="72"/>
      <c r="DI67" s="72"/>
      <c r="DJ67" s="72"/>
      <c r="DK67" s="185"/>
      <c r="DL67" s="191"/>
      <c r="DM67" s="190"/>
      <c r="DN67" s="72"/>
      <c r="DO67" s="72"/>
      <c r="DP67" s="72"/>
      <c r="DQ67" s="72"/>
      <c r="DR67" s="185"/>
      <c r="DS67" s="186"/>
      <c r="DT67" s="72"/>
      <c r="DU67" s="72"/>
      <c r="DV67" s="72"/>
      <c r="DW67" s="72"/>
      <c r="DX67" s="72"/>
      <c r="DY67" s="185"/>
      <c r="DZ67" s="186"/>
      <c r="EA67" s="72"/>
      <c r="EB67" s="72"/>
      <c r="EC67" s="72"/>
      <c r="ED67" s="72"/>
      <c r="EE67" s="72"/>
      <c r="EF67" s="185"/>
      <c r="EG67" s="219">
        <v>8.34</v>
      </c>
      <c r="EH67" s="218">
        <v>9.28</v>
      </c>
      <c r="EI67" s="69">
        <v>2319.97</v>
      </c>
      <c r="EJ67" s="69">
        <v>278.18</v>
      </c>
      <c r="EK67" s="69">
        <v>0</v>
      </c>
      <c r="EL67" s="69">
        <v>2319.94</v>
      </c>
      <c r="EM67" s="24">
        <v>279.83</v>
      </c>
      <c r="EN67" s="182">
        <v>8.21</v>
      </c>
      <c r="EO67" s="182">
        <v>9.21</v>
      </c>
      <c r="EP67" s="69">
        <v>1897.94</v>
      </c>
      <c r="EQ67" s="69">
        <v>231.15</v>
      </c>
      <c r="ER67" s="69">
        <v>0</v>
      </c>
      <c r="ES67" s="69">
        <v>4217.96</v>
      </c>
      <c r="ET67" s="69">
        <v>512.19</v>
      </c>
      <c r="EU67" s="183">
        <v>8.07</v>
      </c>
      <c r="EV67" s="182">
        <v>9.17</v>
      </c>
      <c r="EW67" s="69">
        <v>1652.35</v>
      </c>
      <c r="EX67" s="69">
        <v>204.82</v>
      </c>
      <c r="EY67" s="69">
        <v>0</v>
      </c>
      <c r="EZ67" s="69">
        <v>5870.34</v>
      </c>
      <c r="FA67" s="24">
        <v>718.18</v>
      </c>
      <c r="FB67" s="183">
        <v>8.23</v>
      </c>
      <c r="FC67" s="182">
        <v>9.48</v>
      </c>
      <c r="FD67" s="69">
        <v>1661.52</v>
      </c>
      <c r="FE67" s="69">
        <v>201.75</v>
      </c>
      <c r="FF67" s="69">
        <v>0</v>
      </c>
      <c r="FG67" s="69">
        <v>7531.74</v>
      </c>
      <c r="FH67" s="69">
        <v>921.27</v>
      </c>
      <c r="FI67" s="183">
        <v>8.11</v>
      </c>
      <c r="FJ67" s="182">
        <v>9.39</v>
      </c>
      <c r="FK67" s="69">
        <v>1301.15</v>
      </c>
      <c r="FL67" s="69">
        <v>160.47</v>
      </c>
      <c r="FM67" s="69">
        <v>0</v>
      </c>
      <c r="FN67" s="69">
        <v>8832.99</v>
      </c>
      <c r="FO67" s="24">
        <v>1083.16</v>
      </c>
      <c r="FP67" s="72"/>
      <c r="FQ67" s="184">
        <f t="shared" si="47"/>
        <v>8832.93</v>
      </c>
      <c r="FR67" s="69">
        <f t="shared" si="48"/>
        <v>1076.3700000000001</v>
      </c>
      <c r="FS67" s="182">
        <f t="shared" si="40"/>
        <v>8.206220909166921</v>
      </c>
      <c r="FT67" s="69">
        <f t="shared" si="49"/>
        <v>403.1827638190955</v>
      </c>
      <c r="FU67" s="181">
        <f t="shared" si="50"/>
        <v>1572.4127788944725</v>
      </c>
      <c r="FV67" s="166"/>
      <c r="FW67" s="183">
        <f t="shared" si="41"/>
        <v>8.192000000000002</v>
      </c>
      <c r="FX67" s="182">
        <f t="shared" si="42"/>
        <v>9.306000000000001</v>
      </c>
      <c r="FY67" s="69">
        <f t="shared" si="51"/>
        <v>8832.93</v>
      </c>
      <c r="FZ67" s="69">
        <f t="shared" si="52"/>
        <v>1076.37</v>
      </c>
      <c r="GA67" s="69">
        <f t="shared" si="53"/>
        <v>403.1827638190957</v>
      </c>
      <c r="GB67" s="181">
        <f t="shared" si="54"/>
        <v>1552.2536407035186</v>
      </c>
      <c r="GC67" s="162"/>
      <c r="GD67" s="161">
        <f t="shared" si="61"/>
        <v>7531.74</v>
      </c>
      <c r="GE67" s="160">
        <f t="shared" si="55"/>
        <v>8832.93</v>
      </c>
      <c r="GF67" s="69">
        <f t="shared" si="63"/>
        <v>1083.16</v>
      </c>
      <c r="GG67" s="24">
        <f t="shared" si="56"/>
        <v>1076.37</v>
      </c>
      <c r="GH67" s="69"/>
      <c r="GI67" s="161">
        <f t="shared" si="57"/>
        <v>178.43798994974873</v>
      </c>
      <c r="GJ67" s="24">
        <f t="shared" si="58"/>
        <v>403.1827638190957</v>
      </c>
    </row>
    <row r="68" spans="1:192" s="20" customFormat="1" ht="12.75">
      <c r="A68" s="20" t="s">
        <v>12</v>
      </c>
      <c r="B68" s="21" t="s">
        <v>173</v>
      </c>
      <c r="C68" s="20">
        <v>5.97</v>
      </c>
      <c r="D68" s="191"/>
      <c r="E68" s="190"/>
      <c r="F68" s="72"/>
      <c r="G68" s="72"/>
      <c r="H68" s="72"/>
      <c r="I68" s="72"/>
      <c r="J68" s="185"/>
      <c r="K68" s="191"/>
      <c r="L68" s="190"/>
      <c r="M68" s="72"/>
      <c r="N68" s="72"/>
      <c r="O68" s="72"/>
      <c r="P68" s="72"/>
      <c r="Q68" s="185"/>
      <c r="R68" s="195"/>
      <c r="S68" s="194"/>
      <c r="T68" s="72"/>
      <c r="U68" s="72"/>
      <c r="V68" s="72"/>
      <c r="W68" s="72"/>
      <c r="X68" s="185"/>
      <c r="Y68" s="191"/>
      <c r="Z68" s="190"/>
      <c r="AA68" s="72"/>
      <c r="AB68" s="72"/>
      <c r="AC68" s="72"/>
      <c r="AD68" s="72"/>
      <c r="AE68" s="185"/>
      <c r="AF68" s="195"/>
      <c r="AG68" s="194"/>
      <c r="AH68" s="194"/>
      <c r="AI68" s="194"/>
      <c r="AJ68" s="194"/>
      <c r="AK68" s="194"/>
      <c r="AL68" s="193"/>
      <c r="AM68" s="191"/>
      <c r="AN68" s="190"/>
      <c r="AO68" s="72"/>
      <c r="AP68" s="72"/>
      <c r="AQ68" s="72"/>
      <c r="AR68" s="72"/>
      <c r="AS68" s="185"/>
      <c r="AT68" s="209"/>
      <c r="AU68" s="208"/>
      <c r="AV68" s="72"/>
      <c r="AW68" s="72"/>
      <c r="AX68" s="72"/>
      <c r="AY68" s="72"/>
      <c r="AZ68" s="185"/>
      <c r="BA68" s="209"/>
      <c r="BB68" s="208"/>
      <c r="BC68" s="72"/>
      <c r="BD68" s="72"/>
      <c r="BE68" s="72"/>
      <c r="BF68" s="72"/>
      <c r="BG68" s="185"/>
      <c r="BH68" s="188"/>
      <c r="BI68" s="187"/>
      <c r="BJ68" s="72"/>
      <c r="BK68" s="72"/>
      <c r="BL68" s="72"/>
      <c r="BM68" s="72"/>
      <c r="BN68" s="185"/>
      <c r="BO68" s="209"/>
      <c r="BP68" s="208"/>
      <c r="BQ68" s="72"/>
      <c r="BR68" s="72"/>
      <c r="BS68" s="72"/>
      <c r="BT68" s="72"/>
      <c r="BU68" s="72"/>
      <c r="BV68" s="209"/>
      <c r="BW68" s="208"/>
      <c r="BX68" s="72"/>
      <c r="BY68" s="72"/>
      <c r="BZ68" s="210"/>
      <c r="CA68" s="72"/>
      <c r="CB68" s="185"/>
      <c r="CC68" s="69"/>
      <c r="CD68" s="184">
        <f t="shared" si="43"/>
        <v>0</v>
      </c>
      <c r="CE68" s="69">
        <f t="shared" si="44"/>
        <v>0</v>
      </c>
      <c r="CF68" s="182"/>
      <c r="CG68" s="69">
        <f t="shared" si="45"/>
        <v>0</v>
      </c>
      <c r="CH68" s="181">
        <f t="shared" si="46"/>
        <v>0</v>
      </c>
      <c r="CI68" s="72"/>
      <c r="CJ68" s="209"/>
      <c r="CK68" s="208"/>
      <c r="CL68" s="72"/>
      <c r="CM68" s="72"/>
      <c r="CN68" s="210"/>
      <c r="CO68" s="72"/>
      <c r="CP68" s="185"/>
      <c r="CQ68" s="209"/>
      <c r="CR68" s="208"/>
      <c r="CS68" s="72"/>
      <c r="CT68" s="72"/>
      <c r="CU68" s="210"/>
      <c r="CV68" s="72"/>
      <c r="CW68" s="185"/>
      <c r="CX68" s="209"/>
      <c r="CY68" s="208"/>
      <c r="CZ68" s="72"/>
      <c r="DA68" s="72"/>
      <c r="DB68" s="72"/>
      <c r="DC68" s="72"/>
      <c r="DD68" s="185"/>
      <c r="DE68" s="191"/>
      <c r="DF68" s="190"/>
      <c r="DG68" s="72"/>
      <c r="DH68" s="72"/>
      <c r="DI68" s="72"/>
      <c r="DJ68" s="72"/>
      <c r="DK68" s="185"/>
      <c r="DL68" s="191"/>
      <c r="DM68" s="190"/>
      <c r="DN68" s="72"/>
      <c r="DO68" s="72"/>
      <c r="DP68" s="72"/>
      <c r="DQ68" s="72"/>
      <c r="DR68" s="185"/>
      <c r="DS68" s="186"/>
      <c r="DT68" s="72"/>
      <c r="DU68" s="72"/>
      <c r="DV68" s="72"/>
      <c r="DW68" s="72"/>
      <c r="DX68" s="72"/>
      <c r="DY68" s="185"/>
      <c r="DZ68" s="186"/>
      <c r="EA68" s="72"/>
      <c r="EB68" s="72"/>
      <c r="EC68" s="72"/>
      <c r="ED68" s="72"/>
      <c r="EE68" s="72"/>
      <c r="EF68" s="185"/>
      <c r="EG68" s="219">
        <v>9.1</v>
      </c>
      <c r="EH68" s="218">
        <v>10.13</v>
      </c>
      <c r="EI68" s="69">
        <v>3158.42</v>
      </c>
      <c r="EJ68" s="69">
        <v>346.89</v>
      </c>
      <c r="EK68" s="69">
        <v>0</v>
      </c>
      <c r="EL68" s="69">
        <v>3158.48</v>
      </c>
      <c r="EM68" s="24">
        <v>348.56</v>
      </c>
      <c r="EN68" s="182">
        <v>8.1</v>
      </c>
      <c r="EO68" s="182">
        <v>9.11</v>
      </c>
      <c r="EP68" s="69">
        <v>1408.93</v>
      </c>
      <c r="EQ68" s="69">
        <v>173.82</v>
      </c>
      <c r="ER68" s="69">
        <v>0</v>
      </c>
      <c r="ES68" s="69">
        <v>4567.29</v>
      </c>
      <c r="ET68" s="69">
        <v>523.37</v>
      </c>
      <c r="EU68" s="183">
        <v>8.04</v>
      </c>
      <c r="EV68" s="182">
        <v>9.16</v>
      </c>
      <c r="EW68" s="69">
        <v>1703.02</v>
      </c>
      <c r="EX68" s="69">
        <v>211.68</v>
      </c>
      <c r="EY68" s="69">
        <v>0</v>
      </c>
      <c r="EZ68" s="69">
        <v>6270.27</v>
      </c>
      <c r="FA68" s="24">
        <v>736.95</v>
      </c>
      <c r="FB68" s="183">
        <v>8.14</v>
      </c>
      <c r="FC68" s="182">
        <v>9.31</v>
      </c>
      <c r="FD68" s="69">
        <v>1594.37</v>
      </c>
      <c r="FE68" s="69">
        <v>195.86</v>
      </c>
      <c r="FF68" s="69">
        <v>0</v>
      </c>
      <c r="FG68" s="69">
        <v>7864.59</v>
      </c>
      <c r="FH68" s="69">
        <v>934.11</v>
      </c>
      <c r="FI68" s="183">
        <v>8.06</v>
      </c>
      <c r="FJ68" s="182">
        <v>9.28</v>
      </c>
      <c r="FK68" s="69">
        <v>1103.6</v>
      </c>
      <c r="FL68" s="69">
        <v>136.91</v>
      </c>
      <c r="FM68" s="69">
        <v>0</v>
      </c>
      <c r="FN68" s="69">
        <v>8968.07</v>
      </c>
      <c r="FO68" s="24">
        <v>1071.81</v>
      </c>
      <c r="FP68" s="72"/>
      <c r="FQ68" s="184">
        <f t="shared" si="47"/>
        <v>8968.34</v>
      </c>
      <c r="FR68" s="69">
        <f t="shared" si="48"/>
        <v>1065.16</v>
      </c>
      <c r="FS68" s="182">
        <f t="shared" si="40"/>
        <v>8.419711592624582</v>
      </c>
      <c r="FT68" s="69">
        <f t="shared" si="49"/>
        <v>437.0745058626467</v>
      </c>
      <c r="FU68" s="181">
        <f t="shared" si="50"/>
        <v>1704.590572864322</v>
      </c>
      <c r="FV68" s="166"/>
      <c r="FW68" s="183">
        <f t="shared" si="41"/>
        <v>8.288</v>
      </c>
      <c r="FX68" s="182">
        <f t="shared" si="42"/>
        <v>9.398</v>
      </c>
      <c r="FY68" s="69">
        <f t="shared" si="51"/>
        <v>8968.34</v>
      </c>
      <c r="FZ68" s="69">
        <f t="shared" si="52"/>
        <v>1065.1599999999999</v>
      </c>
      <c r="GA68" s="69">
        <f t="shared" si="53"/>
        <v>437.0745058626469</v>
      </c>
      <c r="GB68" s="181">
        <f t="shared" si="54"/>
        <v>1682.7368475711905</v>
      </c>
      <c r="GC68" s="162"/>
      <c r="GD68" s="161">
        <f t="shared" si="61"/>
        <v>7864.59</v>
      </c>
      <c r="GE68" s="160">
        <f t="shared" si="55"/>
        <v>8968.34</v>
      </c>
      <c r="GF68" s="69">
        <f t="shared" si="63"/>
        <v>1071.81</v>
      </c>
      <c r="GG68" s="24">
        <f t="shared" si="56"/>
        <v>1065.1599999999999</v>
      </c>
      <c r="GH68" s="69"/>
      <c r="GI68" s="161">
        <f t="shared" si="57"/>
        <v>245.54175879397008</v>
      </c>
      <c r="GJ68" s="24">
        <f t="shared" si="58"/>
        <v>437.0745058626469</v>
      </c>
    </row>
    <row r="69" spans="1:192" s="20" customFormat="1" ht="12.75">
      <c r="A69" s="20" t="s">
        <v>12</v>
      </c>
      <c r="B69" s="21" t="s">
        <v>174</v>
      </c>
      <c r="C69" s="20">
        <v>5.97</v>
      </c>
      <c r="D69" s="191"/>
      <c r="E69" s="190"/>
      <c r="F69" s="72"/>
      <c r="G69" s="72"/>
      <c r="H69" s="72"/>
      <c r="I69" s="72"/>
      <c r="J69" s="185"/>
      <c r="K69" s="191"/>
      <c r="L69" s="190"/>
      <c r="M69" s="72"/>
      <c r="N69" s="72"/>
      <c r="O69" s="72"/>
      <c r="P69" s="72"/>
      <c r="Q69" s="185"/>
      <c r="R69" s="195"/>
      <c r="S69" s="194"/>
      <c r="T69" s="72"/>
      <c r="U69" s="72"/>
      <c r="V69" s="72"/>
      <c r="W69" s="72"/>
      <c r="X69" s="185"/>
      <c r="Y69" s="191"/>
      <c r="Z69" s="190"/>
      <c r="AA69" s="72"/>
      <c r="AB69" s="72"/>
      <c r="AC69" s="72"/>
      <c r="AD69" s="72"/>
      <c r="AE69" s="185"/>
      <c r="AF69" s="195"/>
      <c r="AG69" s="194"/>
      <c r="AH69" s="194"/>
      <c r="AI69" s="194"/>
      <c r="AJ69" s="194"/>
      <c r="AK69" s="194"/>
      <c r="AL69" s="193"/>
      <c r="AM69" s="191"/>
      <c r="AN69" s="190"/>
      <c r="AO69" s="72"/>
      <c r="AP69" s="72"/>
      <c r="AQ69" s="72"/>
      <c r="AR69" s="72"/>
      <c r="AS69" s="185"/>
      <c r="AT69" s="209"/>
      <c r="AU69" s="208"/>
      <c r="AV69" s="72"/>
      <c r="AW69" s="72"/>
      <c r="AX69" s="72"/>
      <c r="AY69" s="72"/>
      <c r="AZ69" s="185"/>
      <c r="BA69" s="209"/>
      <c r="BB69" s="208"/>
      <c r="BC69" s="72"/>
      <c r="BD69" s="72"/>
      <c r="BE69" s="72"/>
      <c r="BF69" s="72"/>
      <c r="BG69" s="185"/>
      <c r="BH69" s="188"/>
      <c r="BI69" s="187"/>
      <c r="BJ69" s="72"/>
      <c r="BK69" s="72"/>
      <c r="BL69" s="72"/>
      <c r="BM69" s="72"/>
      <c r="BN69" s="185"/>
      <c r="BO69" s="209"/>
      <c r="BP69" s="208"/>
      <c r="BQ69" s="72"/>
      <c r="BR69" s="72"/>
      <c r="BS69" s="72"/>
      <c r="BT69" s="72"/>
      <c r="BU69" s="72"/>
      <c r="BV69" s="209"/>
      <c r="BW69" s="208"/>
      <c r="BX69" s="72"/>
      <c r="BY69" s="72"/>
      <c r="BZ69" s="210"/>
      <c r="CA69" s="72"/>
      <c r="CB69" s="185"/>
      <c r="CC69" s="69"/>
      <c r="CD69" s="184">
        <f t="shared" si="43"/>
        <v>0</v>
      </c>
      <c r="CE69" s="69">
        <f t="shared" si="44"/>
        <v>0</v>
      </c>
      <c r="CF69" s="182"/>
      <c r="CG69" s="69">
        <f t="shared" si="45"/>
        <v>0</v>
      </c>
      <c r="CH69" s="181">
        <f t="shared" si="46"/>
        <v>0</v>
      </c>
      <c r="CI69" s="72"/>
      <c r="CJ69" s="209"/>
      <c r="CK69" s="208"/>
      <c r="CL69" s="72"/>
      <c r="CM69" s="72"/>
      <c r="CN69" s="210"/>
      <c r="CO69" s="72"/>
      <c r="CP69" s="185"/>
      <c r="CQ69" s="209"/>
      <c r="CR69" s="208"/>
      <c r="CS69" s="72"/>
      <c r="CT69" s="72"/>
      <c r="CU69" s="210"/>
      <c r="CV69" s="72"/>
      <c r="CW69" s="185"/>
      <c r="CX69" s="209"/>
      <c r="CY69" s="208"/>
      <c r="CZ69" s="72"/>
      <c r="DA69" s="72"/>
      <c r="DB69" s="72"/>
      <c r="DC69" s="72"/>
      <c r="DD69" s="185"/>
      <c r="DE69" s="191"/>
      <c r="DF69" s="190"/>
      <c r="DG69" s="72"/>
      <c r="DH69" s="72"/>
      <c r="DI69" s="72"/>
      <c r="DJ69" s="72"/>
      <c r="DK69" s="185"/>
      <c r="DL69" s="191"/>
      <c r="DM69" s="190"/>
      <c r="DN69" s="72"/>
      <c r="DO69" s="72"/>
      <c r="DP69" s="72"/>
      <c r="DQ69" s="72"/>
      <c r="DR69" s="185"/>
      <c r="DS69" s="186"/>
      <c r="DT69" s="72"/>
      <c r="DU69" s="72"/>
      <c r="DV69" s="72"/>
      <c r="DW69" s="72"/>
      <c r="DX69" s="72"/>
      <c r="DY69" s="185"/>
      <c r="DZ69" s="186"/>
      <c r="EA69" s="72"/>
      <c r="EB69" s="72"/>
      <c r="EC69" s="72"/>
      <c r="ED69" s="72"/>
      <c r="EE69" s="72"/>
      <c r="EF69" s="185"/>
      <c r="EG69" s="219">
        <v>8.15</v>
      </c>
      <c r="EH69" s="218">
        <v>9.05</v>
      </c>
      <c r="EI69" s="69">
        <v>1760.85</v>
      </c>
      <c r="EJ69" s="69">
        <v>216.02</v>
      </c>
      <c r="EK69" s="69">
        <v>0</v>
      </c>
      <c r="EL69" s="69">
        <v>2274.13</v>
      </c>
      <c r="EM69" s="24">
        <v>269.12</v>
      </c>
      <c r="EN69" s="182">
        <v>8.21</v>
      </c>
      <c r="EO69" s="182">
        <v>9.03</v>
      </c>
      <c r="EP69" s="69">
        <v>1813.54</v>
      </c>
      <c r="EQ69" s="69">
        <v>220.77</v>
      </c>
      <c r="ER69" s="69">
        <v>0</v>
      </c>
      <c r="ES69" s="69">
        <v>4087.71</v>
      </c>
      <c r="ET69" s="69">
        <v>491.18</v>
      </c>
      <c r="EU69" s="183">
        <v>8.23</v>
      </c>
      <c r="EV69" s="182">
        <v>9.08</v>
      </c>
      <c r="EW69" s="69">
        <v>1842.74</v>
      </c>
      <c r="EX69" s="69">
        <v>223.79</v>
      </c>
      <c r="EY69" s="69">
        <v>0</v>
      </c>
      <c r="EZ69" s="69">
        <v>5930.35</v>
      </c>
      <c r="FA69" s="24">
        <v>716.36</v>
      </c>
      <c r="FB69" s="183">
        <v>8.5</v>
      </c>
      <c r="FC69" s="182">
        <v>9.44</v>
      </c>
      <c r="FD69" s="69">
        <v>1563.59</v>
      </c>
      <c r="FE69" s="69">
        <v>183.88</v>
      </c>
      <c r="FF69" s="69">
        <v>0</v>
      </c>
      <c r="FG69" s="69">
        <v>7493.91</v>
      </c>
      <c r="FH69" s="69">
        <v>901.44</v>
      </c>
      <c r="FI69" s="183">
        <v>8.47</v>
      </c>
      <c r="FJ69" s="182">
        <v>9.39</v>
      </c>
      <c r="FK69" s="69">
        <v>1195.9</v>
      </c>
      <c r="FL69" s="69">
        <v>141.12</v>
      </c>
      <c r="FM69" s="69">
        <v>0</v>
      </c>
      <c r="FN69" s="69">
        <v>8689.75</v>
      </c>
      <c r="FO69" s="24">
        <v>1043.54</v>
      </c>
      <c r="FP69" s="72"/>
      <c r="FQ69" s="184">
        <f t="shared" si="47"/>
        <v>8176.620000000001</v>
      </c>
      <c r="FR69" s="69">
        <f t="shared" si="48"/>
        <v>985.58</v>
      </c>
      <c r="FS69" s="182">
        <f t="shared" si="40"/>
        <v>8.296251953164635</v>
      </c>
      <c r="FT69" s="69">
        <f t="shared" si="49"/>
        <v>384.0380904522614</v>
      </c>
      <c r="FU69" s="181">
        <f t="shared" si="50"/>
        <v>1497.7485527638194</v>
      </c>
      <c r="FV69" s="166"/>
      <c r="FW69" s="183">
        <f t="shared" si="41"/>
        <v>8.312</v>
      </c>
      <c r="FX69" s="182">
        <f t="shared" si="42"/>
        <v>9.197999999999999</v>
      </c>
      <c r="FY69" s="69">
        <f t="shared" si="51"/>
        <v>8176.619999999999</v>
      </c>
      <c r="FZ69" s="69">
        <f t="shared" si="52"/>
        <v>985.5799999999999</v>
      </c>
      <c r="GA69" s="69">
        <f t="shared" si="53"/>
        <v>384.03809045226126</v>
      </c>
      <c r="GB69" s="181">
        <f t="shared" si="54"/>
        <v>1478.546648241206</v>
      </c>
      <c r="GC69" s="162"/>
      <c r="GD69" s="161">
        <f t="shared" si="61"/>
        <v>7493.91</v>
      </c>
      <c r="GE69" s="160">
        <f t="shared" si="55"/>
        <v>8176.619999999999</v>
      </c>
      <c r="GF69" s="69">
        <f t="shared" si="63"/>
        <v>1043.54</v>
      </c>
      <c r="GG69" s="24">
        <f t="shared" si="56"/>
        <v>985.5799999999999</v>
      </c>
      <c r="GH69" s="69"/>
      <c r="GI69" s="161">
        <f t="shared" si="57"/>
        <v>211.72130653266345</v>
      </c>
      <c r="GJ69" s="24">
        <f t="shared" si="58"/>
        <v>384.03809045226126</v>
      </c>
    </row>
    <row r="70" spans="1:192" s="20" customFormat="1" ht="12.75">
      <c r="A70" s="20" t="s">
        <v>12</v>
      </c>
      <c r="B70" s="21" t="s">
        <v>175</v>
      </c>
      <c r="C70" s="20">
        <v>5.97</v>
      </c>
      <c r="D70" s="191"/>
      <c r="E70" s="190"/>
      <c r="F70" s="72"/>
      <c r="G70" s="72"/>
      <c r="H70" s="72"/>
      <c r="I70" s="72"/>
      <c r="J70" s="185"/>
      <c r="K70" s="191"/>
      <c r="L70" s="190"/>
      <c r="M70" s="72"/>
      <c r="N70" s="72"/>
      <c r="O70" s="72"/>
      <c r="P70" s="72"/>
      <c r="Q70" s="185"/>
      <c r="R70" s="195"/>
      <c r="S70" s="194"/>
      <c r="T70" s="72"/>
      <c r="U70" s="72"/>
      <c r="V70" s="72"/>
      <c r="W70" s="72"/>
      <c r="X70" s="185"/>
      <c r="Y70" s="191"/>
      <c r="Z70" s="190"/>
      <c r="AA70" s="72"/>
      <c r="AB70" s="72"/>
      <c r="AC70" s="72"/>
      <c r="AD70" s="72"/>
      <c r="AE70" s="185"/>
      <c r="AF70" s="195"/>
      <c r="AG70" s="194"/>
      <c r="AH70" s="194"/>
      <c r="AI70" s="194"/>
      <c r="AJ70" s="194"/>
      <c r="AK70" s="194"/>
      <c r="AL70" s="193"/>
      <c r="AM70" s="191"/>
      <c r="AN70" s="190"/>
      <c r="AO70" s="72"/>
      <c r="AP70" s="72"/>
      <c r="AQ70" s="72"/>
      <c r="AR70" s="72"/>
      <c r="AS70" s="185"/>
      <c r="AT70" s="209"/>
      <c r="AU70" s="208"/>
      <c r="AV70" s="72"/>
      <c r="AW70" s="72"/>
      <c r="AX70" s="72"/>
      <c r="AY70" s="72"/>
      <c r="AZ70" s="185"/>
      <c r="BA70" s="209"/>
      <c r="BB70" s="208"/>
      <c r="BC70" s="72"/>
      <c r="BD70" s="72"/>
      <c r="BE70" s="72"/>
      <c r="BF70" s="72"/>
      <c r="BG70" s="185"/>
      <c r="BH70" s="188"/>
      <c r="BI70" s="187"/>
      <c r="BJ70" s="72"/>
      <c r="BK70" s="72"/>
      <c r="BL70" s="72"/>
      <c r="BM70" s="72"/>
      <c r="BN70" s="185"/>
      <c r="BO70" s="209"/>
      <c r="BP70" s="208"/>
      <c r="BQ70" s="72"/>
      <c r="BR70" s="72"/>
      <c r="BS70" s="72"/>
      <c r="BT70" s="72"/>
      <c r="BU70" s="72"/>
      <c r="BV70" s="209"/>
      <c r="BW70" s="208"/>
      <c r="BX70" s="72"/>
      <c r="BY70" s="72"/>
      <c r="BZ70" s="210"/>
      <c r="CA70" s="72"/>
      <c r="CB70" s="185"/>
      <c r="CC70" s="69"/>
      <c r="CD70" s="184">
        <f t="shared" si="43"/>
        <v>0</v>
      </c>
      <c r="CE70" s="69">
        <f t="shared" si="44"/>
        <v>0</v>
      </c>
      <c r="CF70" s="182"/>
      <c r="CG70" s="69">
        <f t="shared" si="45"/>
        <v>0</v>
      </c>
      <c r="CH70" s="181">
        <f t="shared" si="46"/>
        <v>0</v>
      </c>
      <c r="CI70" s="72"/>
      <c r="CJ70" s="209"/>
      <c r="CK70" s="208"/>
      <c r="CL70" s="72"/>
      <c r="CM70" s="72"/>
      <c r="CN70" s="210"/>
      <c r="CO70" s="72"/>
      <c r="CP70" s="185"/>
      <c r="CQ70" s="209"/>
      <c r="CR70" s="208"/>
      <c r="CS70" s="72"/>
      <c r="CT70" s="72"/>
      <c r="CU70" s="210"/>
      <c r="CV70" s="72"/>
      <c r="CW70" s="185"/>
      <c r="CX70" s="209"/>
      <c r="CY70" s="208"/>
      <c r="CZ70" s="72"/>
      <c r="DA70" s="72"/>
      <c r="DB70" s="72"/>
      <c r="DC70" s="72"/>
      <c r="DD70" s="185"/>
      <c r="DE70" s="191"/>
      <c r="DF70" s="190"/>
      <c r="DG70" s="72"/>
      <c r="DH70" s="72"/>
      <c r="DI70" s="72"/>
      <c r="DJ70" s="72"/>
      <c r="DK70" s="185"/>
      <c r="DL70" s="191"/>
      <c r="DM70" s="190"/>
      <c r="DN70" s="72"/>
      <c r="DO70" s="72"/>
      <c r="DP70" s="72"/>
      <c r="DQ70" s="72"/>
      <c r="DR70" s="185"/>
      <c r="DS70" s="186"/>
      <c r="DT70" s="72"/>
      <c r="DU70" s="72"/>
      <c r="DV70" s="72"/>
      <c r="DW70" s="72"/>
      <c r="DX70" s="72"/>
      <c r="DY70" s="185"/>
      <c r="DZ70" s="186"/>
      <c r="EA70" s="72"/>
      <c r="EB70" s="72"/>
      <c r="EC70" s="72"/>
      <c r="ED70" s="72"/>
      <c r="EE70" s="72"/>
      <c r="EF70" s="185"/>
      <c r="EG70" s="219">
        <v>9.42</v>
      </c>
      <c r="EH70" s="218">
        <v>10.18</v>
      </c>
      <c r="EI70" s="69">
        <v>2927.42</v>
      </c>
      <c r="EJ70" s="69">
        <v>310.68</v>
      </c>
      <c r="EK70" s="69">
        <v>0</v>
      </c>
      <c r="EL70" s="69">
        <v>3450.06</v>
      </c>
      <c r="EM70" s="24">
        <v>367.08</v>
      </c>
      <c r="EN70" s="182">
        <v>8.77</v>
      </c>
      <c r="EO70" s="182">
        <v>9.57</v>
      </c>
      <c r="EP70" s="69">
        <v>2048.12</v>
      </c>
      <c r="EQ70" s="69">
        <v>233.39</v>
      </c>
      <c r="ER70" s="69">
        <v>0</v>
      </c>
      <c r="ES70" s="69">
        <v>5498.08</v>
      </c>
      <c r="ET70" s="69">
        <v>602.39</v>
      </c>
      <c r="EU70" s="183">
        <v>8.85</v>
      </c>
      <c r="EV70" s="182">
        <v>9.75</v>
      </c>
      <c r="EW70" s="69">
        <v>2069.58</v>
      </c>
      <c r="EX70" s="69">
        <v>233.93</v>
      </c>
      <c r="EY70" s="69">
        <v>0</v>
      </c>
      <c r="EZ70" s="69">
        <v>7567.64</v>
      </c>
      <c r="FA70" s="24">
        <v>837.53</v>
      </c>
      <c r="FB70" s="183">
        <v>8.73</v>
      </c>
      <c r="FC70" s="182">
        <v>9.65</v>
      </c>
      <c r="FD70" s="69">
        <v>1964.19</v>
      </c>
      <c r="FE70" s="69">
        <v>225.06</v>
      </c>
      <c r="FF70" s="69">
        <v>0</v>
      </c>
      <c r="FG70" s="69">
        <v>9531.7</v>
      </c>
      <c r="FH70" s="69">
        <v>1064.41</v>
      </c>
      <c r="FI70" s="183">
        <v>8.54</v>
      </c>
      <c r="FJ70" s="182">
        <v>9.62</v>
      </c>
      <c r="FK70" s="69">
        <v>1361.4</v>
      </c>
      <c r="FL70" s="69">
        <v>159.43</v>
      </c>
      <c r="FM70" s="69">
        <v>0</v>
      </c>
      <c r="FN70" s="69">
        <v>10893.06</v>
      </c>
      <c r="FO70" s="24">
        <v>1225.2</v>
      </c>
      <c r="FP70" s="72"/>
      <c r="FQ70" s="184">
        <f t="shared" si="47"/>
        <v>10370.71</v>
      </c>
      <c r="FR70" s="69">
        <f t="shared" si="48"/>
        <v>1162.49</v>
      </c>
      <c r="FS70" s="182">
        <f t="shared" si="40"/>
        <v>8.921117601011622</v>
      </c>
      <c r="FT70" s="69">
        <f t="shared" si="49"/>
        <v>574.6473534338359</v>
      </c>
      <c r="FU70" s="181">
        <f t="shared" si="50"/>
        <v>2241.1246783919596</v>
      </c>
      <c r="FV70" s="166"/>
      <c r="FW70" s="183">
        <f t="shared" si="41"/>
        <v>8.862</v>
      </c>
      <c r="FX70" s="182">
        <f t="shared" si="42"/>
        <v>9.754000000000001</v>
      </c>
      <c r="FY70" s="69">
        <f t="shared" si="51"/>
        <v>10370.71</v>
      </c>
      <c r="FZ70" s="69">
        <f t="shared" si="52"/>
        <v>1162.49</v>
      </c>
      <c r="GA70" s="69">
        <f t="shared" si="53"/>
        <v>574.6473534338359</v>
      </c>
      <c r="GB70" s="181">
        <f t="shared" si="54"/>
        <v>2212.392310720268</v>
      </c>
      <c r="GC70" s="162"/>
      <c r="GD70" s="161">
        <f t="shared" si="61"/>
        <v>9531.7</v>
      </c>
      <c r="GE70" s="160">
        <f t="shared" si="55"/>
        <v>10370.71</v>
      </c>
      <c r="GF70" s="69">
        <f t="shared" si="63"/>
        <v>1225.2</v>
      </c>
      <c r="GG70" s="24">
        <f t="shared" si="56"/>
        <v>1162.49</v>
      </c>
      <c r="GH70" s="69"/>
      <c r="GI70" s="161">
        <f t="shared" si="57"/>
        <v>371.39966499162483</v>
      </c>
      <c r="GJ70" s="24">
        <f t="shared" si="58"/>
        <v>574.6473534338359</v>
      </c>
    </row>
    <row r="71" spans="1:192" s="20" customFormat="1" ht="12.75">
      <c r="A71" s="20" t="s">
        <v>12</v>
      </c>
      <c r="B71" s="21" t="s">
        <v>176</v>
      </c>
      <c r="C71" s="20">
        <v>5.97</v>
      </c>
      <c r="D71" s="191"/>
      <c r="E71" s="190"/>
      <c r="F71" s="72"/>
      <c r="G71" s="72"/>
      <c r="H71" s="72"/>
      <c r="I71" s="72"/>
      <c r="J71" s="185"/>
      <c r="K71" s="191"/>
      <c r="L71" s="190"/>
      <c r="M71" s="72"/>
      <c r="N71" s="72"/>
      <c r="O71" s="72"/>
      <c r="P71" s="72"/>
      <c r="Q71" s="185"/>
      <c r="R71" s="195"/>
      <c r="S71" s="194"/>
      <c r="T71" s="72"/>
      <c r="U71" s="72"/>
      <c r="V71" s="72"/>
      <c r="W71" s="72"/>
      <c r="X71" s="185"/>
      <c r="Y71" s="191"/>
      <c r="Z71" s="190"/>
      <c r="AA71" s="72"/>
      <c r="AB71" s="72"/>
      <c r="AC71" s="72"/>
      <c r="AD71" s="72"/>
      <c r="AE71" s="185"/>
      <c r="AF71" s="195"/>
      <c r="AG71" s="194"/>
      <c r="AH71" s="194"/>
      <c r="AI71" s="194"/>
      <c r="AJ71" s="194"/>
      <c r="AK71" s="194"/>
      <c r="AL71" s="193"/>
      <c r="AM71" s="191"/>
      <c r="AN71" s="190"/>
      <c r="AO71" s="72"/>
      <c r="AP71" s="72"/>
      <c r="AQ71" s="72"/>
      <c r="AR71" s="72"/>
      <c r="AS71" s="185"/>
      <c r="AT71" s="209"/>
      <c r="AU71" s="208"/>
      <c r="AV71" s="72"/>
      <c r="AW71" s="72"/>
      <c r="AX71" s="72"/>
      <c r="AY71" s="72"/>
      <c r="AZ71" s="185"/>
      <c r="BA71" s="209"/>
      <c r="BB71" s="208"/>
      <c r="BC71" s="72"/>
      <c r="BD71" s="72"/>
      <c r="BE71" s="72"/>
      <c r="BF71" s="72"/>
      <c r="BG71" s="185"/>
      <c r="BH71" s="188"/>
      <c r="BI71" s="187"/>
      <c r="BJ71" s="72"/>
      <c r="BK71" s="72"/>
      <c r="BL71" s="72"/>
      <c r="BM71" s="72"/>
      <c r="BN71" s="185"/>
      <c r="BO71" s="209"/>
      <c r="BP71" s="208"/>
      <c r="BQ71" s="72"/>
      <c r="BR71" s="72"/>
      <c r="BS71" s="72"/>
      <c r="BT71" s="72"/>
      <c r="BU71" s="72"/>
      <c r="BV71" s="209"/>
      <c r="BW71" s="208"/>
      <c r="BX71" s="72"/>
      <c r="BY71" s="72"/>
      <c r="BZ71" s="210"/>
      <c r="CA71" s="72"/>
      <c r="CB71" s="185"/>
      <c r="CC71" s="69"/>
      <c r="CD71" s="184">
        <f t="shared" si="43"/>
        <v>0</v>
      </c>
      <c r="CE71" s="69">
        <f t="shared" si="44"/>
        <v>0</v>
      </c>
      <c r="CF71" s="182"/>
      <c r="CG71" s="69">
        <f t="shared" si="45"/>
        <v>0</v>
      </c>
      <c r="CH71" s="181">
        <f t="shared" si="46"/>
        <v>0</v>
      </c>
      <c r="CI71" s="72"/>
      <c r="CJ71" s="209"/>
      <c r="CK71" s="208"/>
      <c r="CL71" s="72"/>
      <c r="CM71" s="72"/>
      <c r="CN71" s="210"/>
      <c r="CO71" s="72"/>
      <c r="CP71" s="185"/>
      <c r="CQ71" s="209"/>
      <c r="CR71" s="208"/>
      <c r="CS71" s="72"/>
      <c r="CT71" s="72"/>
      <c r="CU71" s="210"/>
      <c r="CV71" s="72"/>
      <c r="CW71" s="185"/>
      <c r="CX71" s="209"/>
      <c r="CY71" s="208"/>
      <c r="CZ71" s="72"/>
      <c r="DA71" s="72"/>
      <c r="DB71" s="72"/>
      <c r="DC71" s="72"/>
      <c r="DD71" s="185"/>
      <c r="DE71" s="191"/>
      <c r="DF71" s="190"/>
      <c r="DG71" s="72"/>
      <c r="DH71" s="72"/>
      <c r="DI71" s="72"/>
      <c r="DJ71" s="72"/>
      <c r="DK71" s="185"/>
      <c r="DL71" s="191"/>
      <c r="DM71" s="190"/>
      <c r="DN71" s="72"/>
      <c r="DO71" s="72"/>
      <c r="DP71" s="72"/>
      <c r="DQ71" s="72"/>
      <c r="DR71" s="185"/>
      <c r="DS71" s="186"/>
      <c r="DT71" s="72"/>
      <c r="DU71" s="72"/>
      <c r="DV71" s="72"/>
      <c r="DW71" s="72"/>
      <c r="DX71" s="72"/>
      <c r="DY71" s="185"/>
      <c r="DZ71" s="186"/>
      <c r="EA71" s="72"/>
      <c r="EB71" s="72"/>
      <c r="EC71" s="72"/>
      <c r="ED71" s="72"/>
      <c r="EE71" s="72"/>
      <c r="EF71" s="185"/>
      <c r="EG71" s="219">
        <v>8.92</v>
      </c>
      <c r="EH71" s="218">
        <v>9.66</v>
      </c>
      <c r="EI71" s="69">
        <v>3490.03</v>
      </c>
      <c r="EJ71" s="69">
        <v>391.3</v>
      </c>
      <c r="EK71" s="69">
        <v>0</v>
      </c>
      <c r="EL71" s="69">
        <v>3490.05</v>
      </c>
      <c r="EM71" s="24">
        <v>392.88</v>
      </c>
      <c r="EN71" s="182">
        <v>8.9</v>
      </c>
      <c r="EO71" s="182">
        <v>9.62</v>
      </c>
      <c r="EP71" s="69">
        <v>2608.74</v>
      </c>
      <c r="EQ71" s="69">
        <v>293.06</v>
      </c>
      <c r="ER71" s="69">
        <v>0</v>
      </c>
      <c r="ES71" s="69">
        <v>6098.8</v>
      </c>
      <c r="ET71" s="69">
        <v>687.52</v>
      </c>
      <c r="EU71" s="183">
        <v>8.94</v>
      </c>
      <c r="EV71" s="182">
        <v>9.63</v>
      </c>
      <c r="EW71" s="69">
        <v>2053.79</v>
      </c>
      <c r="EX71" s="69">
        <v>229.84</v>
      </c>
      <c r="EY71" s="69">
        <v>0</v>
      </c>
      <c r="EZ71" s="69">
        <v>8152.62</v>
      </c>
      <c r="FA71" s="24">
        <v>918.6</v>
      </c>
      <c r="FB71" s="183">
        <v>9.03</v>
      </c>
      <c r="FC71" s="182">
        <v>9.73</v>
      </c>
      <c r="FD71" s="69">
        <v>2303.36</v>
      </c>
      <c r="FE71" s="220">
        <v>255.2</v>
      </c>
      <c r="FF71" s="69">
        <v>0</v>
      </c>
      <c r="FG71" s="69">
        <v>10456.04</v>
      </c>
      <c r="FH71" s="69">
        <v>1175.39</v>
      </c>
      <c r="FI71" s="183">
        <v>8.97</v>
      </c>
      <c r="FJ71" s="182">
        <v>9.78</v>
      </c>
      <c r="FK71" s="69">
        <v>1545.57</v>
      </c>
      <c r="FL71" s="220">
        <v>172.21</v>
      </c>
      <c r="FM71" s="69">
        <v>0</v>
      </c>
      <c r="FN71" s="69">
        <v>12001.51</v>
      </c>
      <c r="FO71" s="24">
        <v>1348.6</v>
      </c>
      <c r="FP71" s="72"/>
      <c r="FQ71" s="184">
        <f t="shared" si="47"/>
        <v>12001.49</v>
      </c>
      <c r="FR71" s="69">
        <f t="shared" si="48"/>
        <v>1341.6100000000001</v>
      </c>
      <c r="FS71" s="182">
        <f t="shared" si="40"/>
        <v>8.945587763955247</v>
      </c>
      <c r="FT71" s="69">
        <f t="shared" si="49"/>
        <v>668.6898324958124</v>
      </c>
      <c r="FU71" s="181">
        <f t="shared" si="50"/>
        <v>2607.8903467336686</v>
      </c>
      <c r="FV71" s="166"/>
      <c r="FW71" s="183">
        <f t="shared" si="41"/>
        <v>8.952</v>
      </c>
      <c r="FX71" s="182">
        <f t="shared" si="42"/>
        <v>9.684000000000001</v>
      </c>
      <c r="FY71" s="69">
        <f t="shared" si="51"/>
        <v>12001.49</v>
      </c>
      <c r="FZ71" s="69">
        <f t="shared" si="52"/>
        <v>1341.61</v>
      </c>
      <c r="GA71" s="69">
        <f t="shared" si="53"/>
        <v>668.6898324958127</v>
      </c>
      <c r="GB71" s="181">
        <f t="shared" si="54"/>
        <v>2574.455855108879</v>
      </c>
      <c r="GC71" s="162"/>
      <c r="GD71" s="161">
        <f t="shared" si="61"/>
        <v>10456.04</v>
      </c>
      <c r="GE71" s="160">
        <f t="shared" si="55"/>
        <v>12001.49</v>
      </c>
      <c r="GF71" s="69">
        <f t="shared" si="63"/>
        <v>1348.6</v>
      </c>
      <c r="GG71" s="24">
        <f t="shared" si="56"/>
        <v>1341.61</v>
      </c>
      <c r="GH71" s="69"/>
      <c r="GI71" s="161">
        <f t="shared" si="57"/>
        <v>402.83048576214446</v>
      </c>
      <c r="GJ71" s="24">
        <f t="shared" si="58"/>
        <v>668.6898324958127</v>
      </c>
    </row>
    <row r="72" spans="1:192" s="20" customFormat="1" ht="12.75">
      <c r="A72" s="20" t="s">
        <v>12</v>
      </c>
      <c r="B72" s="21" t="s">
        <v>177</v>
      </c>
      <c r="C72" s="20">
        <v>5.97</v>
      </c>
      <c r="D72" s="191"/>
      <c r="E72" s="190"/>
      <c r="F72" s="72"/>
      <c r="G72" s="72"/>
      <c r="H72" s="72"/>
      <c r="I72" s="72"/>
      <c r="J72" s="185"/>
      <c r="K72" s="191"/>
      <c r="L72" s="190"/>
      <c r="M72" s="72"/>
      <c r="N72" s="72"/>
      <c r="O72" s="72"/>
      <c r="P72" s="72"/>
      <c r="Q72" s="185"/>
      <c r="R72" s="195"/>
      <c r="S72" s="194"/>
      <c r="T72" s="72"/>
      <c r="U72" s="72"/>
      <c r="V72" s="72"/>
      <c r="W72" s="72"/>
      <c r="X72" s="185"/>
      <c r="Y72" s="191"/>
      <c r="Z72" s="190"/>
      <c r="AA72" s="72"/>
      <c r="AB72" s="72"/>
      <c r="AC72" s="72"/>
      <c r="AD72" s="72"/>
      <c r="AE72" s="185"/>
      <c r="AF72" s="195"/>
      <c r="AG72" s="194"/>
      <c r="AH72" s="194"/>
      <c r="AI72" s="194"/>
      <c r="AJ72" s="194"/>
      <c r="AK72" s="194"/>
      <c r="AL72" s="193"/>
      <c r="AM72" s="191"/>
      <c r="AN72" s="190"/>
      <c r="AO72" s="72"/>
      <c r="AP72" s="72"/>
      <c r="AQ72" s="72"/>
      <c r="AR72" s="72"/>
      <c r="AS72" s="185"/>
      <c r="AT72" s="209"/>
      <c r="AU72" s="208"/>
      <c r="AV72" s="72"/>
      <c r="AW72" s="72"/>
      <c r="AX72" s="72"/>
      <c r="AY72" s="72"/>
      <c r="AZ72" s="185"/>
      <c r="BA72" s="209"/>
      <c r="BB72" s="208"/>
      <c r="BC72" s="72"/>
      <c r="BD72" s="72"/>
      <c r="BE72" s="72"/>
      <c r="BF72" s="72"/>
      <c r="BG72" s="185"/>
      <c r="BH72" s="188"/>
      <c r="BI72" s="187"/>
      <c r="BJ72" s="72"/>
      <c r="BK72" s="72"/>
      <c r="BL72" s="72"/>
      <c r="BM72" s="72"/>
      <c r="BN72" s="185"/>
      <c r="BO72" s="209"/>
      <c r="BP72" s="208"/>
      <c r="BQ72" s="72"/>
      <c r="BR72" s="72"/>
      <c r="BS72" s="72"/>
      <c r="BT72" s="72"/>
      <c r="BU72" s="72"/>
      <c r="BV72" s="209"/>
      <c r="BW72" s="208"/>
      <c r="BX72" s="72"/>
      <c r="BY72" s="72"/>
      <c r="BZ72" s="210"/>
      <c r="CA72" s="72"/>
      <c r="CB72" s="185"/>
      <c r="CC72" s="69"/>
      <c r="CD72" s="184">
        <f t="shared" si="43"/>
        <v>0</v>
      </c>
      <c r="CE72" s="69">
        <f t="shared" si="44"/>
        <v>0</v>
      </c>
      <c r="CF72" s="182"/>
      <c r="CG72" s="69">
        <f t="shared" si="45"/>
        <v>0</v>
      </c>
      <c r="CH72" s="181">
        <f t="shared" si="46"/>
        <v>0</v>
      </c>
      <c r="CI72" s="72"/>
      <c r="CJ72" s="209"/>
      <c r="CK72" s="208"/>
      <c r="CL72" s="72"/>
      <c r="CM72" s="72"/>
      <c r="CN72" s="210"/>
      <c r="CO72" s="72"/>
      <c r="CP72" s="185"/>
      <c r="CQ72" s="209"/>
      <c r="CR72" s="208"/>
      <c r="CS72" s="72"/>
      <c r="CT72" s="72"/>
      <c r="CU72" s="210"/>
      <c r="CV72" s="72"/>
      <c r="CW72" s="185"/>
      <c r="CX72" s="209"/>
      <c r="CY72" s="208"/>
      <c r="CZ72" s="72"/>
      <c r="DA72" s="72"/>
      <c r="DB72" s="72"/>
      <c r="DC72" s="72"/>
      <c r="DD72" s="185"/>
      <c r="DE72" s="191"/>
      <c r="DF72" s="190"/>
      <c r="DG72" s="72"/>
      <c r="DH72" s="72"/>
      <c r="DI72" s="72"/>
      <c r="DJ72" s="72"/>
      <c r="DK72" s="185"/>
      <c r="DL72" s="191"/>
      <c r="DM72" s="190"/>
      <c r="DN72" s="72"/>
      <c r="DO72" s="72"/>
      <c r="DP72" s="72"/>
      <c r="DQ72" s="72"/>
      <c r="DR72" s="185"/>
      <c r="DS72" s="186"/>
      <c r="DT72" s="72"/>
      <c r="DU72" s="72"/>
      <c r="DV72" s="72"/>
      <c r="DW72" s="72"/>
      <c r="DX72" s="72"/>
      <c r="DY72" s="185"/>
      <c r="DZ72" s="186"/>
      <c r="EA72" s="72"/>
      <c r="EB72" s="72"/>
      <c r="EC72" s="72"/>
      <c r="ED72" s="72"/>
      <c r="EE72" s="72"/>
      <c r="EF72" s="185"/>
      <c r="EG72" s="219">
        <v>7.53</v>
      </c>
      <c r="EH72" s="218">
        <v>8.2</v>
      </c>
      <c r="EI72" s="69">
        <v>1693.82</v>
      </c>
      <c r="EJ72" s="69">
        <v>224.76</v>
      </c>
      <c r="EK72" s="69">
        <v>0</v>
      </c>
      <c r="EL72" s="69">
        <v>2252.36</v>
      </c>
      <c r="EM72" s="24">
        <v>285.44</v>
      </c>
      <c r="EN72" s="182">
        <v>8.03</v>
      </c>
      <c r="EO72" s="182">
        <v>8.66</v>
      </c>
      <c r="EP72" s="69">
        <v>2640.17</v>
      </c>
      <c r="EQ72" s="69">
        <v>328.85</v>
      </c>
      <c r="ER72" s="69">
        <v>0</v>
      </c>
      <c r="ES72" s="69">
        <v>4892.4</v>
      </c>
      <c r="ET72" s="69">
        <v>616.09</v>
      </c>
      <c r="EU72" s="183">
        <v>8.03</v>
      </c>
      <c r="EV72" s="182">
        <v>8.68</v>
      </c>
      <c r="EW72" s="69">
        <v>2151.01</v>
      </c>
      <c r="EX72" s="69">
        <v>267.77</v>
      </c>
      <c r="EY72" s="69">
        <v>0</v>
      </c>
      <c r="EZ72" s="69">
        <v>7043.44</v>
      </c>
      <c r="FA72" s="24">
        <v>885.23</v>
      </c>
      <c r="FB72" s="183">
        <v>8.13</v>
      </c>
      <c r="FC72" s="182">
        <v>8.79</v>
      </c>
      <c r="FD72" s="69">
        <v>2255.17</v>
      </c>
      <c r="FE72" s="69">
        <v>277.28</v>
      </c>
      <c r="FF72" s="69">
        <v>0</v>
      </c>
      <c r="FG72" s="69">
        <v>9298.58</v>
      </c>
      <c r="FH72" s="69">
        <v>1163.51</v>
      </c>
      <c r="FI72" s="183">
        <v>8.55</v>
      </c>
      <c r="FJ72" s="182">
        <v>9.43</v>
      </c>
      <c r="FK72" s="69">
        <v>1610.92</v>
      </c>
      <c r="FL72" s="69">
        <v>188.39</v>
      </c>
      <c r="FM72" s="69">
        <v>0</v>
      </c>
      <c r="FN72" s="69">
        <v>10909.55</v>
      </c>
      <c r="FO72" s="24">
        <v>1353.16</v>
      </c>
      <c r="FP72" s="72"/>
      <c r="FQ72" s="184">
        <f t="shared" si="47"/>
        <v>10351.09</v>
      </c>
      <c r="FR72" s="69">
        <f t="shared" si="48"/>
        <v>1287.0499999999997</v>
      </c>
      <c r="FS72" s="182">
        <f aca="true" t="shared" si="64" ref="FS72:FS103">FQ72/FR72</f>
        <v>8.042492521658057</v>
      </c>
      <c r="FT72" s="69">
        <f t="shared" si="49"/>
        <v>446.80092127303215</v>
      </c>
      <c r="FU72" s="181">
        <f t="shared" si="50"/>
        <v>1742.5235929648254</v>
      </c>
      <c r="FV72" s="166"/>
      <c r="FW72" s="183">
        <f aca="true" t="shared" si="65" ref="FW72:FW103">AVERAGE(FI72,FB72,EU72,EN72,EG72,DZ72,DS72,DL72,DE72,CX72,CQ72,CJ72,BV72,BO72,BH72,BA72,AT72,AM72,AF72,Y72,R72,K72,D72)</f>
        <v>8.054</v>
      </c>
      <c r="FX72" s="182">
        <f aca="true" t="shared" si="66" ref="FX72:FX103">AVERAGE(FJ72,FC72,EV72,EO72,EH72,EA72,DT72,DM72,DF72,CY72,CR72,CK72,BW72,BP72,BI72,BB72,AU72,AN72,AG72,Z72,S72,L72,E72)</f>
        <v>8.752</v>
      </c>
      <c r="FY72" s="69">
        <f t="shared" si="51"/>
        <v>10351.09</v>
      </c>
      <c r="FZ72" s="69">
        <f t="shared" si="52"/>
        <v>1287.05</v>
      </c>
      <c r="GA72" s="69">
        <f t="shared" si="53"/>
        <v>446.8009212730319</v>
      </c>
      <c r="GB72" s="181">
        <f t="shared" si="54"/>
        <v>1720.183546901173</v>
      </c>
      <c r="GC72" s="162"/>
      <c r="GD72" s="161">
        <f t="shared" si="61"/>
        <v>9298.58</v>
      </c>
      <c r="GE72" s="160">
        <f t="shared" si="55"/>
        <v>10351.09</v>
      </c>
      <c r="GF72" s="69">
        <f t="shared" si="63"/>
        <v>1353.16</v>
      </c>
      <c r="GG72" s="24">
        <f t="shared" si="56"/>
        <v>1287.05</v>
      </c>
      <c r="GH72" s="69"/>
      <c r="GI72" s="161">
        <f t="shared" si="57"/>
        <v>204.39108877721947</v>
      </c>
      <c r="GJ72" s="24">
        <f t="shared" si="58"/>
        <v>446.8009212730319</v>
      </c>
    </row>
    <row r="73" spans="1:192" s="20" customFormat="1" ht="12.75">
      <c r="A73" s="20" t="s">
        <v>12</v>
      </c>
      <c r="B73" s="21" t="s">
        <v>178</v>
      </c>
      <c r="C73" s="20">
        <v>5.97</v>
      </c>
      <c r="D73" s="191"/>
      <c r="E73" s="190"/>
      <c r="F73" s="72"/>
      <c r="G73" s="72"/>
      <c r="H73" s="72"/>
      <c r="I73" s="72"/>
      <c r="J73" s="185"/>
      <c r="K73" s="191"/>
      <c r="L73" s="190"/>
      <c r="M73" s="72"/>
      <c r="N73" s="72"/>
      <c r="O73" s="72"/>
      <c r="P73" s="72"/>
      <c r="Q73" s="185"/>
      <c r="R73" s="195"/>
      <c r="S73" s="194"/>
      <c r="T73" s="72"/>
      <c r="U73" s="72"/>
      <c r="V73" s="72"/>
      <c r="W73" s="72"/>
      <c r="X73" s="185"/>
      <c r="Y73" s="191"/>
      <c r="Z73" s="190"/>
      <c r="AA73" s="72"/>
      <c r="AB73" s="72"/>
      <c r="AC73" s="72"/>
      <c r="AD73" s="72"/>
      <c r="AE73" s="185"/>
      <c r="AF73" s="195"/>
      <c r="AG73" s="194"/>
      <c r="AH73" s="194"/>
      <c r="AI73" s="194"/>
      <c r="AJ73" s="194"/>
      <c r="AK73" s="194"/>
      <c r="AL73" s="193"/>
      <c r="AM73" s="191"/>
      <c r="AN73" s="190"/>
      <c r="AO73" s="72"/>
      <c r="AP73" s="72"/>
      <c r="AQ73" s="72"/>
      <c r="AR73" s="72"/>
      <c r="AS73" s="185"/>
      <c r="AT73" s="209"/>
      <c r="AU73" s="208"/>
      <c r="AV73" s="72"/>
      <c r="AW73" s="72"/>
      <c r="AX73" s="72"/>
      <c r="AY73" s="72"/>
      <c r="AZ73" s="185"/>
      <c r="BA73" s="209"/>
      <c r="BB73" s="208"/>
      <c r="BC73" s="72"/>
      <c r="BD73" s="72"/>
      <c r="BE73" s="72"/>
      <c r="BF73" s="72"/>
      <c r="BG73" s="185"/>
      <c r="BH73" s="188"/>
      <c r="BI73" s="187"/>
      <c r="BJ73" s="72"/>
      <c r="BK73" s="72"/>
      <c r="BL73" s="72"/>
      <c r="BM73" s="72"/>
      <c r="BN73" s="185"/>
      <c r="BO73" s="209"/>
      <c r="BP73" s="208"/>
      <c r="BQ73" s="72"/>
      <c r="BR73" s="72"/>
      <c r="BS73" s="72"/>
      <c r="BT73" s="72"/>
      <c r="BU73" s="72"/>
      <c r="BV73" s="209"/>
      <c r="BW73" s="208"/>
      <c r="BX73" s="72"/>
      <c r="BY73" s="72"/>
      <c r="BZ73" s="210"/>
      <c r="CA73" s="72"/>
      <c r="CB73" s="185"/>
      <c r="CC73" s="69"/>
      <c r="CD73" s="184">
        <f t="shared" si="43"/>
        <v>0</v>
      </c>
      <c r="CE73" s="69">
        <f t="shared" si="44"/>
        <v>0</v>
      </c>
      <c r="CF73" s="182"/>
      <c r="CG73" s="69">
        <f t="shared" si="45"/>
        <v>0</v>
      </c>
      <c r="CH73" s="181">
        <f t="shared" si="46"/>
        <v>0</v>
      </c>
      <c r="CI73" s="72"/>
      <c r="CJ73" s="209"/>
      <c r="CK73" s="208"/>
      <c r="CL73" s="72"/>
      <c r="CM73" s="72"/>
      <c r="CN73" s="210"/>
      <c r="CO73" s="72"/>
      <c r="CP73" s="185"/>
      <c r="CQ73" s="209"/>
      <c r="CR73" s="208"/>
      <c r="CS73" s="72"/>
      <c r="CT73" s="72"/>
      <c r="CU73" s="210"/>
      <c r="CV73" s="72"/>
      <c r="CW73" s="185"/>
      <c r="CX73" s="209"/>
      <c r="CY73" s="208"/>
      <c r="CZ73" s="72"/>
      <c r="DA73" s="72"/>
      <c r="DB73" s="72"/>
      <c r="DC73" s="72"/>
      <c r="DD73" s="185"/>
      <c r="DE73" s="191"/>
      <c r="DF73" s="190"/>
      <c r="DG73" s="72"/>
      <c r="DH73" s="72"/>
      <c r="DI73" s="72"/>
      <c r="DJ73" s="72"/>
      <c r="DK73" s="185"/>
      <c r="DL73" s="191"/>
      <c r="DM73" s="190"/>
      <c r="DN73" s="72"/>
      <c r="DO73" s="72"/>
      <c r="DP73" s="72"/>
      <c r="DQ73" s="72"/>
      <c r="DR73" s="185"/>
      <c r="DS73" s="186"/>
      <c r="DT73" s="72"/>
      <c r="DU73" s="72"/>
      <c r="DV73" s="72"/>
      <c r="DW73" s="72"/>
      <c r="DX73" s="72"/>
      <c r="DY73" s="185"/>
      <c r="DZ73" s="186"/>
      <c r="EA73" s="72"/>
      <c r="EB73" s="72"/>
      <c r="EC73" s="72"/>
      <c r="ED73" s="72"/>
      <c r="EE73" s="72"/>
      <c r="EF73" s="185"/>
      <c r="EG73" s="219">
        <v>9.1</v>
      </c>
      <c r="EH73" s="218">
        <v>9.93</v>
      </c>
      <c r="EI73" s="69">
        <v>3166.8</v>
      </c>
      <c r="EJ73" s="69">
        <v>348.09</v>
      </c>
      <c r="EK73" s="69">
        <v>0</v>
      </c>
      <c r="EL73" s="69">
        <v>3166.79</v>
      </c>
      <c r="EM73" s="24">
        <v>350.31</v>
      </c>
      <c r="EN73" s="182">
        <v>8.18</v>
      </c>
      <c r="EO73" s="182">
        <v>9.07</v>
      </c>
      <c r="EP73" s="69">
        <v>2117.48</v>
      </c>
      <c r="EQ73" s="69">
        <v>258.75</v>
      </c>
      <c r="ER73" s="69">
        <v>0</v>
      </c>
      <c r="ES73" s="69">
        <v>5284.15</v>
      </c>
      <c r="ET73" s="69">
        <v>610.41</v>
      </c>
      <c r="EU73" s="183">
        <v>8.08</v>
      </c>
      <c r="EV73" s="182">
        <v>9.07</v>
      </c>
      <c r="EW73" s="69">
        <v>1535.24</v>
      </c>
      <c r="EX73" s="69">
        <v>190</v>
      </c>
      <c r="EY73" s="69">
        <v>0</v>
      </c>
      <c r="EZ73" s="69">
        <v>6819.49</v>
      </c>
      <c r="FA73" s="24">
        <v>801.81</v>
      </c>
      <c r="FB73" s="183">
        <v>8.03</v>
      </c>
      <c r="FC73" s="182">
        <v>9.06</v>
      </c>
      <c r="FD73" s="69">
        <v>1777.23</v>
      </c>
      <c r="FE73" s="69">
        <v>221.41</v>
      </c>
      <c r="FF73" s="69">
        <v>0</v>
      </c>
      <c r="FG73" s="69">
        <v>8596.68</v>
      </c>
      <c r="FH73" s="69">
        <v>1024.85</v>
      </c>
      <c r="FI73" s="183">
        <v>9.22</v>
      </c>
      <c r="FJ73" s="182">
        <v>10.44</v>
      </c>
      <c r="FK73" s="69">
        <v>1534.28</v>
      </c>
      <c r="FL73" s="69">
        <v>166.34</v>
      </c>
      <c r="FM73" s="69">
        <v>0</v>
      </c>
      <c r="FN73" s="69">
        <v>10130.94</v>
      </c>
      <c r="FO73" s="24">
        <v>1192.41</v>
      </c>
      <c r="FP73" s="72"/>
      <c r="FQ73" s="184">
        <f t="shared" si="47"/>
        <v>10131.03</v>
      </c>
      <c r="FR73" s="69">
        <f t="shared" si="48"/>
        <v>1184.59</v>
      </c>
      <c r="FS73" s="182">
        <f t="shared" si="64"/>
        <v>8.552351446492036</v>
      </c>
      <c r="FT73" s="69">
        <f t="shared" si="49"/>
        <v>512.3999497487439</v>
      </c>
      <c r="FU73" s="181">
        <f t="shared" si="50"/>
        <v>1998.3598040201011</v>
      </c>
      <c r="FV73" s="166"/>
      <c r="FW73" s="183">
        <f t="shared" si="65"/>
        <v>8.522</v>
      </c>
      <c r="FX73" s="182">
        <f t="shared" si="66"/>
        <v>9.514</v>
      </c>
      <c r="FY73" s="69">
        <f t="shared" si="51"/>
        <v>10131.029999999999</v>
      </c>
      <c r="FZ73" s="69">
        <f t="shared" si="52"/>
        <v>1184.59</v>
      </c>
      <c r="GA73" s="69">
        <f t="shared" si="53"/>
        <v>512.3999497487437</v>
      </c>
      <c r="GB73" s="181">
        <f t="shared" si="54"/>
        <v>1972.7398065326631</v>
      </c>
      <c r="GC73" s="162"/>
      <c r="GD73" s="161">
        <f t="shared" si="61"/>
        <v>8596.68</v>
      </c>
      <c r="GE73" s="160">
        <f t="shared" si="55"/>
        <v>10131.029999999999</v>
      </c>
      <c r="GF73" s="69">
        <f t="shared" si="63"/>
        <v>1192.41</v>
      </c>
      <c r="GG73" s="24">
        <f t="shared" si="56"/>
        <v>1184.59</v>
      </c>
      <c r="GH73" s="69"/>
      <c r="GI73" s="161">
        <f t="shared" si="57"/>
        <v>247.56989949748754</v>
      </c>
      <c r="GJ73" s="24">
        <f t="shared" si="58"/>
        <v>512.3999497487437</v>
      </c>
    </row>
    <row r="74" spans="1:192" s="20" customFormat="1" ht="12.75">
      <c r="A74" s="20" t="s">
        <v>12</v>
      </c>
      <c r="B74" s="21" t="s">
        <v>179</v>
      </c>
      <c r="C74" s="20">
        <v>5.97</v>
      </c>
      <c r="D74" s="191"/>
      <c r="E74" s="190"/>
      <c r="F74" s="72"/>
      <c r="G74" s="72"/>
      <c r="H74" s="72"/>
      <c r="I74" s="72"/>
      <c r="J74" s="185"/>
      <c r="K74" s="191"/>
      <c r="L74" s="190"/>
      <c r="M74" s="72"/>
      <c r="N74" s="72"/>
      <c r="O74" s="72"/>
      <c r="P74" s="72"/>
      <c r="Q74" s="185"/>
      <c r="R74" s="195"/>
      <c r="S74" s="194"/>
      <c r="T74" s="72"/>
      <c r="U74" s="72"/>
      <c r="V74" s="72"/>
      <c r="W74" s="72"/>
      <c r="X74" s="185"/>
      <c r="Y74" s="191"/>
      <c r="Z74" s="190"/>
      <c r="AA74" s="72"/>
      <c r="AB74" s="72"/>
      <c r="AC74" s="72"/>
      <c r="AD74" s="72"/>
      <c r="AE74" s="185"/>
      <c r="AF74" s="195"/>
      <c r="AG74" s="194"/>
      <c r="AH74" s="194"/>
      <c r="AI74" s="194"/>
      <c r="AJ74" s="194"/>
      <c r="AK74" s="194"/>
      <c r="AL74" s="193"/>
      <c r="AM74" s="191"/>
      <c r="AN74" s="190"/>
      <c r="AO74" s="72"/>
      <c r="AP74" s="72"/>
      <c r="AQ74" s="72"/>
      <c r="AR74" s="72"/>
      <c r="AS74" s="185"/>
      <c r="AT74" s="209"/>
      <c r="AU74" s="208"/>
      <c r="AV74" s="72"/>
      <c r="AW74" s="72"/>
      <c r="AX74" s="72"/>
      <c r="AY74" s="72"/>
      <c r="AZ74" s="185"/>
      <c r="BA74" s="209"/>
      <c r="BB74" s="208"/>
      <c r="BC74" s="72"/>
      <c r="BD74" s="72"/>
      <c r="BE74" s="72"/>
      <c r="BF74" s="72"/>
      <c r="BG74" s="185"/>
      <c r="BH74" s="188"/>
      <c r="BI74" s="187"/>
      <c r="BJ74" s="72"/>
      <c r="BK74" s="72"/>
      <c r="BL74" s="72"/>
      <c r="BM74" s="72"/>
      <c r="BN74" s="185"/>
      <c r="BO74" s="209"/>
      <c r="BP74" s="208"/>
      <c r="BQ74" s="72"/>
      <c r="BR74" s="72"/>
      <c r="BS74" s="72"/>
      <c r="BT74" s="72"/>
      <c r="BU74" s="72"/>
      <c r="BV74" s="209"/>
      <c r="BW74" s="208"/>
      <c r="BX74" s="72"/>
      <c r="BY74" s="72"/>
      <c r="BZ74" s="210"/>
      <c r="CA74" s="72"/>
      <c r="CB74" s="185"/>
      <c r="CC74" s="69"/>
      <c r="CD74" s="184">
        <f t="shared" si="43"/>
        <v>0</v>
      </c>
      <c r="CE74" s="69">
        <f t="shared" si="44"/>
        <v>0</v>
      </c>
      <c r="CF74" s="182"/>
      <c r="CG74" s="69">
        <f t="shared" si="45"/>
        <v>0</v>
      </c>
      <c r="CH74" s="181">
        <f t="shared" si="46"/>
        <v>0</v>
      </c>
      <c r="CI74" s="72"/>
      <c r="CJ74" s="209"/>
      <c r="CK74" s="208"/>
      <c r="CL74" s="72"/>
      <c r="CM74" s="72"/>
      <c r="CN74" s="210"/>
      <c r="CO74" s="72"/>
      <c r="CP74" s="185"/>
      <c r="CQ74" s="209"/>
      <c r="CR74" s="208"/>
      <c r="CS74" s="72"/>
      <c r="CT74" s="72"/>
      <c r="CU74" s="210"/>
      <c r="CV74" s="72"/>
      <c r="CW74" s="185"/>
      <c r="CX74" s="209"/>
      <c r="CY74" s="208"/>
      <c r="CZ74" s="72"/>
      <c r="DA74" s="72"/>
      <c r="DB74" s="72"/>
      <c r="DC74" s="72"/>
      <c r="DD74" s="185"/>
      <c r="DE74" s="191"/>
      <c r="DF74" s="190"/>
      <c r="DG74" s="72"/>
      <c r="DH74" s="72"/>
      <c r="DI74" s="72"/>
      <c r="DJ74" s="72"/>
      <c r="DK74" s="185"/>
      <c r="DL74" s="191"/>
      <c r="DM74" s="190"/>
      <c r="DN74" s="72"/>
      <c r="DO74" s="72"/>
      <c r="DP74" s="72"/>
      <c r="DQ74" s="72"/>
      <c r="DR74" s="185"/>
      <c r="DS74" s="186"/>
      <c r="DT74" s="72"/>
      <c r="DU74" s="72"/>
      <c r="DV74" s="72"/>
      <c r="DW74" s="72"/>
      <c r="DX74" s="72"/>
      <c r="DY74" s="185"/>
      <c r="DZ74" s="186"/>
      <c r="EA74" s="72"/>
      <c r="EB74" s="72"/>
      <c r="EC74" s="72"/>
      <c r="ED74" s="72"/>
      <c r="EE74" s="72"/>
      <c r="EF74" s="185"/>
      <c r="EG74" s="219">
        <v>9.03</v>
      </c>
      <c r="EH74" s="218">
        <v>9.93</v>
      </c>
      <c r="EI74" s="69">
        <v>2204.82</v>
      </c>
      <c r="EJ74" s="69">
        <v>244.19</v>
      </c>
      <c r="EK74" s="69"/>
      <c r="EL74" s="69">
        <v>2736.99</v>
      </c>
      <c r="EM74" s="24">
        <v>301.39</v>
      </c>
      <c r="EN74" s="182">
        <v>9.16</v>
      </c>
      <c r="EO74" s="182">
        <v>10.08</v>
      </c>
      <c r="EP74" s="69">
        <v>2229.13</v>
      </c>
      <c r="EQ74" s="69">
        <v>243.4</v>
      </c>
      <c r="ER74" s="69">
        <v>0</v>
      </c>
      <c r="ES74" s="69">
        <v>4966.04</v>
      </c>
      <c r="ET74" s="69">
        <v>546.06</v>
      </c>
      <c r="EU74" s="183">
        <v>8.84</v>
      </c>
      <c r="EV74" s="182">
        <v>9.74</v>
      </c>
      <c r="EW74" s="69">
        <v>1908.96</v>
      </c>
      <c r="EX74" s="69">
        <v>215.98</v>
      </c>
      <c r="EY74" s="69">
        <v>0</v>
      </c>
      <c r="EZ74" s="69">
        <v>6875</v>
      </c>
      <c r="FA74" s="24">
        <v>763.34</v>
      </c>
      <c r="FB74" s="183">
        <v>8.6</v>
      </c>
      <c r="FC74" s="182">
        <v>9.45</v>
      </c>
      <c r="FD74" s="69">
        <v>2207.12</v>
      </c>
      <c r="FE74" s="69">
        <v>256.59</v>
      </c>
      <c r="FF74" s="69">
        <v>0</v>
      </c>
      <c r="FG74" s="69">
        <v>9082.05</v>
      </c>
      <c r="FH74" s="69">
        <v>1021.64</v>
      </c>
      <c r="FI74" s="183">
        <v>8.35</v>
      </c>
      <c r="FJ74" s="182">
        <v>9.14</v>
      </c>
      <c r="FK74" s="69">
        <v>1474.39</v>
      </c>
      <c r="FL74" s="69">
        <v>176.55</v>
      </c>
      <c r="FM74" s="69">
        <v>0</v>
      </c>
      <c r="FN74" s="69">
        <v>10556.36</v>
      </c>
      <c r="FO74" s="24">
        <v>1199.26</v>
      </c>
      <c r="FP74" s="72"/>
      <c r="FQ74" s="184">
        <f t="shared" si="47"/>
        <v>10024.42</v>
      </c>
      <c r="FR74" s="69">
        <f t="shared" si="48"/>
        <v>1136.71</v>
      </c>
      <c r="FS74" s="182">
        <f t="shared" si="64"/>
        <v>8.818801629263401</v>
      </c>
      <c r="FT74" s="69">
        <f t="shared" si="49"/>
        <v>542.4223283082079</v>
      </c>
      <c r="FU74" s="181">
        <f t="shared" si="50"/>
        <v>2115.4470804020107</v>
      </c>
      <c r="FV74" s="166"/>
      <c r="FW74" s="183">
        <f t="shared" si="65"/>
        <v>8.796000000000001</v>
      </c>
      <c r="FX74" s="182">
        <f t="shared" si="66"/>
        <v>9.668</v>
      </c>
      <c r="FY74" s="69">
        <f t="shared" si="51"/>
        <v>10024.42</v>
      </c>
      <c r="FZ74" s="69">
        <f t="shared" si="52"/>
        <v>1136.71</v>
      </c>
      <c r="GA74" s="69">
        <f t="shared" si="53"/>
        <v>542.4223283082079</v>
      </c>
      <c r="GB74" s="181">
        <f t="shared" si="54"/>
        <v>2088.3259639866</v>
      </c>
      <c r="GC74" s="162"/>
      <c r="GD74" s="161">
        <f t="shared" si="61"/>
        <v>9082.05</v>
      </c>
      <c r="GE74" s="160">
        <f t="shared" si="55"/>
        <v>10024.42</v>
      </c>
      <c r="GF74" s="69">
        <f t="shared" si="63"/>
        <v>1199.26</v>
      </c>
      <c r="GG74" s="24">
        <f t="shared" si="56"/>
        <v>1136.71</v>
      </c>
      <c r="GH74" s="69"/>
      <c r="GI74" s="161">
        <f t="shared" si="57"/>
        <v>322.0214070351758</v>
      </c>
      <c r="GJ74" s="24">
        <f t="shared" si="58"/>
        <v>542.4223283082079</v>
      </c>
    </row>
    <row r="75" spans="1:192" s="20" customFormat="1" ht="12.75">
      <c r="A75" s="20" t="s">
        <v>12</v>
      </c>
      <c r="B75" s="21" t="s">
        <v>180</v>
      </c>
      <c r="C75" s="20">
        <v>5.97</v>
      </c>
      <c r="D75" s="191"/>
      <c r="E75" s="190"/>
      <c r="F75" s="72"/>
      <c r="G75" s="72"/>
      <c r="H75" s="72"/>
      <c r="I75" s="72"/>
      <c r="J75" s="185"/>
      <c r="K75" s="191"/>
      <c r="L75" s="190"/>
      <c r="M75" s="72"/>
      <c r="N75" s="72"/>
      <c r="O75" s="72"/>
      <c r="P75" s="72"/>
      <c r="Q75" s="185"/>
      <c r="R75" s="195"/>
      <c r="S75" s="194"/>
      <c r="T75" s="72"/>
      <c r="U75" s="72"/>
      <c r="V75" s="72"/>
      <c r="W75" s="72"/>
      <c r="X75" s="185"/>
      <c r="Y75" s="191"/>
      <c r="Z75" s="190"/>
      <c r="AA75" s="72"/>
      <c r="AB75" s="72"/>
      <c r="AC75" s="72"/>
      <c r="AD75" s="72"/>
      <c r="AE75" s="185"/>
      <c r="AF75" s="195"/>
      <c r="AG75" s="194"/>
      <c r="AH75" s="194"/>
      <c r="AI75" s="194"/>
      <c r="AJ75" s="194"/>
      <c r="AK75" s="194"/>
      <c r="AL75" s="193"/>
      <c r="AM75" s="191"/>
      <c r="AN75" s="190"/>
      <c r="AO75" s="72"/>
      <c r="AP75" s="72"/>
      <c r="AQ75" s="72"/>
      <c r="AR75" s="72"/>
      <c r="AS75" s="185"/>
      <c r="AT75" s="209"/>
      <c r="AU75" s="208"/>
      <c r="AV75" s="72"/>
      <c r="AW75" s="72"/>
      <c r="AX75" s="72"/>
      <c r="AY75" s="72"/>
      <c r="AZ75" s="185"/>
      <c r="BA75" s="209"/>
      <c r="BB75" s="208"/>
      <c r="BC75" s="72"/>
      <c r="BD75" s="72"/>
      <c r="BE75" s="72"/>
      <c r="BF75" s="72"/>
      <c r="BG75" s="185"/>
      <c r="BH75" s="188"/>
      <c r="BI75" s="187"/>
      <c r="BJ75" s="72"/>
      <c r="BK75" s="72"/>
      <c r="BL75" s="72"/>
      <c r="BM75" s="72"/>
      <c r="BN75" s="185"/>
      <c r="BO75" s="209"/>
      <c r="BP75" s="208"/>
      <c r="BQ75" s="72"/>
      <c r="BR75" s="72"/>
      <c r="BS75" s="72"/>
      <c r="BT75" s="72"/>
      <c r="BU75" s="72"/>
      <c r="BV75" s="209"/>
      <c r="BW75" s="208"/>
      <c r="BX75" s="72"/>
      <c r="BY75" s="72"/>
      <c r="BZ75" s="210"/>
      <c r="CA75" s="72"/>
      <c r="CB75" s="185"/>
      <c r="CC75" s="69"/>
      <c r="CD75" s="184">
        <f aca="true" t="shared" si="67" ref="CD75:CD106">F75+M75+T75+AA75+AO75+AV75+BC75+BJ75+BQ75+BX75</f>
        <v>0</v>
      </c>
      <c r="CE75" s="69">
        <f aca="true" t="shared" si="68" ref="CE75:CE106">G75+N75+U75+AB75+AP75+AW75+BD75+BK75+BR75+BY75</f>
        <v>0</v>
      </c>
      <c r="CF75" s="182"/>
      <c r="CG75" s="69">
        <f aca="true" t="shared" si="69" ref="CG75:CG106">(CD75/C75)-CE75</f>
        <v>0</v>
      </c>
      <c r="CH75" s="181">
        <f aca="true" t="shared" si="70" ref="CH75:CH106">CG75*3.8</f>
        <v>0</v>
      </c>
      <c r="CI75" s="72"/>
      <c r="CJ75" s="209"/>
      <c r="CK75" s="208"/>
      <c r="CL75" s="72"/>
      <c r="CM75" s="72"/>
      <c r="CN75" s="210"/>
      <c r="CO75" s="72"/>
      <c r="CP75" s="185"/>
      <c r="CQ75" s="209"/>
      <c r="CR75" s="208"/>
      <c r="CS75" s="72"/>
      <c r="CT75" s="72"/>
      <c r="CU75" s="210"/>
      <c r="CV75" s="72"/>
      <c r="CW75" s="185"/>
      <c r="CX75" s="209"/>
      <c r="CY75" s="208"/>
      <c r="CZ75" s="72"/>
      <c r="DA75" s="72"/>
      <c r="DB75" s="72"/>
      <c r="DC75" s="72"/>
      <c r="DD75" s="185"/>
      <c r="DE75" s="191"/>
      <c r="DF75" s="190"/>
      <c r="DG75" s="72"/>
      <c r="DH75" s="72"/>
      <c r="DI75" s="72"/>
      <c r="DJ75" s="72"/>
      <c r="DK75" s="185"/>
      <c r="DL75" s="191"/>
      <c r="DM75" s="190"/>
      <c r="DN75" s="72"/>
      <c r="DO75" s="72"/>
      <c r="DP75" s="72"/>
      <c r="DQ75" s="72"/>
      <c r="DR75" s="185"/>
      <c r="DS75" s="186"/>
      <c r="DT75" s="72"/>
      <c r="DU75" s="72"/>
      <c r="DV75" s="72"/>
      <c r="DW75" s="72"/>
      <c r="DX75" s="72"/>
      <c r="DY75" s="185"/>
      <c r="DZ75" s="186"/>
      <c r="EA75" s="72"/>
      <c r="EB75" s="72"/>
      <c r="EC75" s="72"/>
      <c r="ED75" s="72"/>
      <c r="EE75" s="72"/>
      <c r="EF75" s="185"/>
      <c r="EG75" s="219">
        <v>8.7</v>
      </c>
      <c r="EH75" s="218">
        <v>9.58</v>
      </c>
      <c r="EI75" s="69">
        <v>2198.03</v>
      </c>
      <c r="EJ75" s="69">
        <v>252.49</v>
      </c>
      <c r="EK75" s="69">
        <v>0</v>
      </c>
      <c r="EL75" s="69">
        <v>2197.97</v>
      </c>
      <c r="EM75" s="24">
        <v>253.88</v>
      </c>
      <c r="EN75" s="182">
        <v>8.12</v>
      </c>
      <c r="EO75" s="182">
        <v>8.98</v>
      </c>
      <c r="EP75" s="69">
        <v>2193.93</v>
      </c>
      <c r="EQ75" s="69">
        <v>270.34</v>
      </c>
      <c r="ER75" s="69">
        <v>0</v>
      </c>
      <c r="ES75" s="69">
        <v>4391.86</v>
      </c>
      <c r="ET75" s="69">
        <v>525.57</v>
      </c>
      <c r="EU75" s="183">
        <v>7.81</v>
      </c>
      <c r="EV75" s="182">
        <v>8.83</v>
      </c>
      <c r="EW75" s="69">
        <v>445.31</v>
      </c>
      <c r="EX75" s="69">
        <v>57.01</v>
      </c>
      <c r="EY75" s="69">
        <v>0</v>
      </c>
      <c r="EZ75" s="69">
        <v>4837.13</v>
      </c>
      <c r="FA75" s="24">
        <v>582.95</v>
      </c>
      <c r="FB75" s="183">
        <v>8.53</v>
      </c>
      <c r="FC75" s="182">
        <v>9.65</v>
      </c>
      <c r="FD75" s="69">
        <v>1650.86</v>
      </c>
      <c r="FE75" s="69">
        <v>193.41</v>
      </c>
      <c r="FF75" s="69">
        <v>0</v>
      </c>
      <c r="FG75" s="69">
        <v>6487.96</v>
      </c>
      <c r="FH75" s="69">
        <v>777.65</v>
      </c>
      <c r="FI75" s="183">
        <v>8.18</v>
      </c>
      <c r="FJ75" s="182">
        <v>9.27</v>
      </c>
      <c r="FK75" s="69">
        <v>1148.52</v>
      </c>
      <c r="FL75" s="69">
        <v>140.38</v>
      </c>
      <c r="FM75" s="69">
        <v>0</v>
      </c>
      <c r="FN75" s="69">
        <v>7636.54</v>
      </c>
      <c r="FO75" s="24">
        <v>918.87</v>
      </c>
      <c r="FP75" s="72"/>
      <c r="FQ75" s="184">
        <f aca="true" t="shared" si="71" ref="FQ75:FQ106">CL75+CS75+CZ75+DG75+DN75+DU75+EB75+EI75+EP75+EW75+FD75+FK75</f>
        <v>7636.65</v>
      </c>
      <c r="FR75" s="69">
        <f aca="true" t="shared" si="72" ref="FR75:FR106">CM75+CT75+DA75+DH75+DO75+DV75+EC75+EJ75+EQ75+EX75+FE75+FL75</f>
        <v>913.6299999999999</v>
      </c>
      <c r="FS75" s="182">
        <f t="shared" si="64"/>
        <v>8.358580607029104</v>
      </c>
      <c r="FT75" s="69">
        <f aca="true" t="shared" si="73" ref="FT75:FT106">(FQ75/C75)-FR75</f>
        <v>365.5408542713569</v>
      </c>
      <c r="FU75" s="181">
        <f aca="true" t="shared" si="74" ref="FU75:FU106">FT75*3.9</f>
        <v>1425.609331658292</v>
      </c>
      <c r="FV75" s="166"/>
      <c r="FW75" s="183">
        <f t="shared" si="65"/>
        <v>8.268</v>
      </c>
      <c r="FX75" s="182">
        <f t="shared" si="66"/>
        <v>9.262</v>
      </c>
      <c r="FY75" s="69">
        <f aca="true" t="shared" si="75" ref="FY75:FY106">FK75+FD75+EW75+EP75+EI75+EB75+DU75+DN75+DG75+CZ75+CS75+CL75+BX75+BQ75+BJ75+BC75+AV75+AO75+AH75+AA75+T75+M75+F75</f>
        <v>7636.65</v>
      </c>
      <c r="FZ75" s="69">
        <f aca="true" t="shared" si="76" ref="FZ75:FZ106">FL75+FE75+EX75+EQ75+EJ75+EC75+DV75+DO75+DH75+DA75+CT75+CM75+BY75+BR75+BK75+BD75+AW75+AP75+AI75+AB75+U75+N75+G75</f>
        <v>913.6299999999999</v>
      </c>
      <c r="GA75" s="69">
        <f aca="true" t="shared" si="77" ref="GA75:GA106">(FY75/C75)-FZ75</f>
        <v>365.5408542713569</v>
      </c>
      <c r="GB75" s="181">
        <f aca="true" t="shared" si="78" ref="GB75:GB106">GA75*3.85</f>
        <v>1407.3322889447243</v>
      </c>
      <c r="GC75" s="162"/>
      <c r="GD75" s="161">
        <f t="shared" si="61"/>
        <v>6487.96</v>
      </c>
      <c r="GE75" s="160">
        <f aca="true" t="shared" si="79" ref="GE75:GE106">FK75+FD75+EW75+EP75+EI75+EB75+DU75+DN75+DG75+CZ75+CS75+CL75+BX75+BQ75+BJ75+BC75+AV75+AO75+AH75+AA75+T75+M75+F75</f>
        <v>7636.65</v>
      </c>
      <c r="GF75" s="69">
        <f t="shared" si="63"/>
        <v>918.87</v>
      </c>
      <c r="GG75" s="24">
        <f aca="true" t="shared" si="80" ref="GG75:GG106">FL75+FE75+EX75+EQ75+EJ75+EC75+DV75+DO75+DH75+DA75+CT75+CM75+BY75+BR75+BK75+BD75+AW75+AP75+AI75+AB75+U75+N75+G75</f>
        <v>913.6299999999999</v>
      </c>
      <c r="GH75" s="69"/>
      <c r="GI75" s="161">
        <f aca="true" t="shared" si="81" ref="GI75:GI106">(GD75/C75)-GF75</f>
        <v>167.89046901172526</v>
      </c>
      <c r="GJ75" s="24">
        <f aca="true" t="shared" si="82" ref="GJ75:GJ106">(GE75/C75)-GG75</f>
        <v>365.5408542713569</v>
      </c>
    </row>
    <row r="76" spans="1:192" s="20" customFormat="1" ht="12.75">
      <c r="A76" s="20" t="s">
        <v>12</v>
      </c>
      <c r="B76" s="21" t="s">
        <v>181</v>
      </c>
      <c r="C76" s="20">
        <v>5.97</v>
      </c>
      <c r="D76" s="191"/>
      <c r="E76" s="190"/>
      <c r="F76" s="72"/>
      <c r="G76" s="72"/>
      <c r="H76" s="72"/>
      <c r="I76" s="72"/>
      <c r="J76" s="185"/>
      <c r="K76" s="191"/>
      <c r="L76" s="190"/>
      <c r="M76" s="72"/>
      <c r="N76" s="72"/>
      <c r="O76" s="72"/>
      <c r="P76" s="72"/>
      <c r="Q76" s="185"/>
      <c r="R76" s="195"/>
      <c r="S76" s="194"/>
      <c r="T76" s="72"/>
      <c r="U76" s="72"/>
      <c r="V76" s="72"/>
      <c r="W76" s="72"/>
      <c r="X76" s="185"/>
      <c r="Y76" s="191"/>
      <c r="Z76" s="190"/>
      <c r="AA76" s="72"/>
      <c r="AB76" s="72"/>
      <c r="AC76" s="72"/>
      <c r="AD76" s="72"/>
      <c r="AE76" s="185"/>
      <c r="AF76" s="195"/>
      <c r="AG76" s="194"/>
      <c r="AH76" s="194"/>
      <c r="AI76" s="194"/>
      <c r="AJ76" s="194"/>
      <c r="AK76" s="194"/>
      <c r="AL76" s="193"/>
      <c r="AM76" s="191"/>
      <c r="AN76" s="190"/>
      <c r="AO76" s="72"/>
      <c r="AP76" s="72"/>
      <c r="AQ76" s="72"/>
      <c r="AR76" s="72"/>
      <c r="AS76" s="185"/>
      <c r="AT76" s="209"/>
      <c r="AU76" s="208"/>
      <c r="AV76" s="72"/>
      <c r="AW76" s="72"/>
      <c r="AX76" s="72"/>
      <c r="AY76" s="72"/>
      <c r="AZ76" s="185"/>
      <c r="BA76" s="209"/>
      <c r="BB76" s="208"/>
      <c r="BC76" s="72"/>
      <c r="BD76" s="72"/>
      <c r="BE76" s="72"/>
      <c r="BF76" s="72"/>
      <c r="BG76" s="185"/>
      <c r="BH76" s="188"/>
      <c r="BI76" s="187"/>
      <c r="BJ76" s="72"/>
      <c r="BK76" s="72"/>
      <c r="BL76" s="72"/>
      <c r="BM76" s="72"/>
      <c r="BN76" s="185"/>
      <c r="BO76" s="209"/>
      <c r="BP76" s="208"/>
      <c r="BQ76" s="72"/>
      <c r="BR76" s="72"/>
      <c r="BS76" s="72"/>
      <c r="BT76" s="72"/>
      <c r="BU76" s="72"/>
      <c r="BV76" s="209"/>
      <c r="BW76" s="208"/>
      <c r="BX76" s="72"/>
      <c r="BY76" s="72"/>
      <c r="BZ76" s="210"/>
      <c r="CA76" s="72"/>
      <c r="CB76" s="185"/>
      <c r="CC76" s="69"/>
      <c r="CD76" s="184">
        <f t="shared" si="67"/>
        <v>0</v>
      </c>
      <c r="CE76" s="69">
        <f t="shared" si="68"/>
        <v>0</v>
      </c>
      <c r="CF76" s="182"/>
      <c r="CG76" s="69">
        <f t="shared" si="69"/>
        <v>0</v>
      </c>
      <c r="CH76" s="181">
        <f t="shared" si="70"/>
        <v>0</v>
      </c>
      <c r="CI76" s="72"/>
      <c r="CJ76" s="209"/>
      <c r="CK76" s="208"/>
      <c r="CL76" s="72"/>
      <c r="CM76" s="72"/>
      <c r="CN76" s="210"/>
      <c r="CO76" s="72"/>
      <c r="CP76" s="185"/>
      <c r="CQ76" s="209"/>
      <c r="CR76" s="208"/>
      <c r="CS76" s="72"/>
      <c r="CT76" s="72"/>
      <c r="CU76" s="210"/>
      <c r="CV76" s="72"/>
      <c r="CW76" s="185"/>
      <c r="CX76" s="209"/>
      <c r="CY76" s="208"/>
      <c r="CZ76" s="72"/>
      <c r="DA76" s="72"/>
      <c r="DB76" s="72"/>
      <c r="DC76" s="72"/>
      <c r="DD76" s="185"/>
      <c r="DE76" s="191"/>
      <c r="DF76" s="190"/>
      <c r="DG76" s="72"/>
      <c r="DH76" s="72"/>
      <c r="DI76" s="72"/>
      <c r="DJ76" s="72"/>
      <c r="DK76" s="185"/>
      <c r="DL76" s="191"/>
      <c r="DM76" s="190"/>
      <c r="DN76" s="72"/>
      <c r="DO76" s="72"/>
      <c r="DP76" s="72"/>
      <c r="DQ76" s="72"/>
      <c r="DR76" s="185"/>
      <c r="DS76" s="186"/>
      <c r="DT76" s="72"/>
      <c r="DU76" s="72"/>
      <c r="DV76" s="72"/>
      <c r="DW76" s="72"/>
      <c r="DX76" s="72"/>
      <c r="DY76" s="185"/>
      <c r="DZ76" s="186"/>
      <c r="EA76" s="72"/>
      <c r="EB76" s="72"/>
      <c r="EC76" s="72"/>
      <c r="ED76" s="72"/>
      <c r="EE76" s="72"/>
      <c r="EF76" s="185"/>
      <c r="EG76" s="219">
        <v>9.55</v>
      </c>
      <c r="EH76" s="218">
        <v>10.32</v>
      </c>
      <c r="EI76" s="69">
        <v>2869.07</v>
      </c>
      <c r="EJ76" s="69">
        <v>300.27</v>
      </c>
      <c r="EK76" s="69">
        <v>0</v>
      </c>
      <c r="EL76" s="69">
        <v>3394.94</v>
      </c>
      <c r="EM76" s="24">
        <v>359.78</v>
      </c>
      <c r="EN76" s="182">
        <v>9.25</v>
      </c>
      <c r="EO76" s="182">
        <v>9.94</v>
      </c>
      <c r="EP76" s="69">
        <v>2982.75</v>
      </c>
      <c r="EQ76" s="69">
        <v>322.28</v>
      </c>
      <c r="ER76" s="69">
        <v>0</v>
      </c>
      <c r="ES76" s="69">
        <v>6377.66</v>
      </c>
      <c r="ET76" s="69">
        <v>683.9</v>
      </c>
      <c r="EU76" s="183">
        <v>9.67</v>
      </c>
      <c r="EV76" s="182">
        <v>10.41</v>
      </c>
      <c r="EW76" s="69">
        <v>2273.44</v>
      </c>
      <c r="EX76" s="69">
        <v>235.14</v>
      </c>
      <c r="EY76" s="69">
        <v>0</v>
      </c>
      <c r="EZ76" s="69">
        <v>8651.2</v>
      </c>
      <c r="FA76" s="24">
        <v>920.13</v>
      </c>
      <c r="FB76" s="183">
        <v>9.56</v>
      </c>
      <c r="FC76" s="182">
        <v>10.36</v>
      </c>
      <c r="FD76" s="69">
        <v>2304.58</v>
      </c>
      <c r="FE76" s="69">
        <v>241</v>
      </c>
      <c r="FF76" s="69">
        <v>0</v>
      </c>
      <c r="FG76" s="69">
        <v>10955.84</v>
      </c>
      <c r="FH76" s="69">
        <v>1162.39</v>
      </c>
      <c r="FI76" s="183">
        <v>9.3</v>
      </c>
      <c r="FJ76" s="182">
        <v>9.99</v>
      </c>
      <c r="FK76" s="69">
        <v>1443.16</v>
      </c>
      <c r="FL76" s="69">
        <v>155.18</v>
      </c>
      <c r="FM76" s="69">
        <v>0</v>
      </c>
      <c r="FN76" s="69">
        <v>12399.05</v>
      </c>
      <c r="FO76" s="24">
        <v>1318.57</v>
      </c>
      <c r="FP76" s="72"/>
      <c r="FQ76" s="184">
        <f t="shared" si="71"/>
        <v>11873</v>
      </c>
      <c r="FR76" s="69">
        <f t="shared" si="72"/>
        <v>1253.8700000000001</v>
      </c>
      <c r="FS76" s="182">
        <f t="shared" si="64"/>
        <v>9.469083716812747</v>
      </c>
      <c r="FT76" s="69">
        <f t="shared" si="73"/>
        <v>734.9072194304858</v>
      </c>
      <c r="FU76" s="181">
        <f t="shared" si="74"/>
        <v>2866.1381557788945</v>
      </c>
      <c r="FV76" s="166"/>
      <c r="FW76" s="183">
        <f t="shared" si="65"/>
        <v>9.466</v>
      </c>
      <c r="FX76" s="182">
        <f t="shared" si="66"/>
        <v>10.204</v>
      </c>
      <c r="FY76" s="69">
        <f t="shared" si="75"/>
        <v>11873</v>
      </c>
      <c r="FZ76" s="69">
        <f t="shared" si="76"/>
        <v>1253.87</v>
      </c>
      <c r="GA76" s="69">
        <f t="shared" si="77"/>
        <v>734.9072194304861</v>
      </c>
      <c r="GB76" s="181">
        <f t="shared" si="78"/>
        <v>2829.3927948073715</v>
      </c>
      <c r="GC76" s="162"/>
      <c r="GD76" s="161">
        <f t="shared" si="61"/>
        <v>10955.84</v>
      </c>
      <c r="GE76" s="160">
        <f t="shared" si="79"/>
        <v>11873</v>
      </c>
      <c r="GF76" s="69">
        <f t="shared" si="63"/>
        <v>1318.57</v>
      </c>
      <c r="GG76" s="24">
        <f t="shared" si="80"/>
        <v>1253.87</v>
      </c>
      <c r="GH76" s="69"/>
      <c r="GI76" s="161">
        <f t="shared" si="81"/>
        <v>516.5790787269684</v>
      </c>
      <c r="GJ76" s="24">
        <f t="shared" si="82"/>
        <v>734.9072194304861</v>
      </c>
    </row>
    <row r="77" spans="1:192" s="20" customFormat="1" ht="12.75">
      <c r="A77" s="20" t="s">
        <v>12</v>
      </c>
      <c r="B77" s="21" t="s">
        <v>182</v>
      </c>
      <c r="C77" s="20">
        <v>5.97</v>
      </c>
      <c r="D77" s="191"/>
      <c r="E77" s="190"/>
      <c r="F77" s="72"/>
      <c r="G77" s="72"/>
      <c r="H77" s="72"/>
      <c r="I77" s="72"/>
      <c r="J77" s="185"/>
      <c r="K77" s="191"/>
      <c r="L77" s="190"/>
      <c r="M77" s="72"/>
      <c r="N77" s="72"/>
      <c r="O77" s="72"/>
      <c r="P77" s="72"/>
      <c r="Q77" s="185"/>
      <c r="R77" s="195"/>
      <c r="S77" s="194"/>
      <c r="T77" s="72"/>
      <c r="U77" s="72"/>
      <c r="V77" s="72"/>
      <c r="W77" s="72"/>
      <c r="X77" s="185"/>
      <c r="Y77" s="191"/>
      <c r="Z77" s="190"/>
      <c r="AA77" s="72"/>
      <c r="AB77" s="72"/>
      <c r="AC77" s="72"/>
      <c r="AD77" s="72"/>
      <c r="AE77" s="185"/>
      <c r="AF77" s="195"/>
      <c r="AG77" s="194"/>
      <c r="AH77" s="194"/>
      <c r="AI77" s="194"/>
      <c r="AJ77" s="194"/>
      <c r="AK77" s="194"/>
      <c r="AL77" s="193"/>
      <c r="AM77" s="191"/>
      <c r="AN77" s="190"/>
      <c r="AO77" s="72"/>
      <c r="AP77" s="72"/>
      <c r="AQ77" s="72"/>
      <c r="AR77" s="72"/>
      <c r="AS77" s="185"/>
      <c r="AT77" s="209"/>
      <c r="AU77" s="208"/>
      <c r="AV77" s="72"/>
      <c r="AW77" s="72"/>
      <c r="AX77" s="72"/>
      <c r="AY77" s="72"/>
      <c r="AZ77" s="185"/>
      <c r="BA77" s="209"/>
      <c r="BB77" s="208"/>
      <c r="BC77" s="72"/>
      <c r="BD77" s="72"/>
      <c r="BE77" s="72"/>
      <c r="BF77" s="72"/>
      <c r="BG77" s="185"/>
      <c r="BH77" s="188"/>
      <c r="BI77" s="187"/>
      <c r="BJ77" s="72"/>
      <c r="BK77" s="72"/>
      <c r="BL77" s="72"/>
      <c r="BM77" s="72"/>
      <c r="BN77" s="185"/>
      <c r="BO77" s="209"/>
      <c r="BP77" s="208"/>
      <c r="BQ77" s="72"/>
      <c r="BR77" s="72"/>
      <c r="BS77" s="72"/>
      <c r="BT77" s="72"/>
      <c r="BU77" s="72"/>
      <c r="BV77" s="209"/>
      <c r="BW77" s="208"/>
      <c r="BX77" s="72"/>
      <c r="BY77" s="72"/>
      <c r="BZ77" s="210"/>
      <c r="CA77" s="72"/>
      <c r="CB77" s="185"/>
      <c r="CC77" s="69"/>
      <c r="CD77" s="184">
        <f t="shared" si="67"/>
        <v>0</v>
      </c>
      <c r="CE77" s="69">
        <f t="shared" si="68"/>
        <v>0</v>
      </c>
      <c r="CF77" s="182"/>
      <c r="CG77" s="69">
        <f t="shared" si="69"/>
        <v>0</v>
      </c>
      <c r="CH77" s="181">
        <f t="shared" si="70"/>
        <v>0</v>
      </c>
      <c r="CI77" s="72"/>
      <c r="CJ77" s="209"/>
      <c r="CK77" s="208"/>
      <c r="CL77" s="72"/>
      <c r="CM77" s="72"/>
      <c r="CN77" s="210"/>
      <c r="CO77" s="72"/>
      <c r="CP77" s="185"/>
      <c r="CQ77" s="209"/>
      <c r="CR77" s="208"/>
      <c r="CS77" s="72"/>
      <c r="CT77" s="72"/>
      <c r="CU77" s="210"/>
      <c r="CV77" s="72"/>
      <c r="CW77" s="185"/>
      <c r="CX77" s="209"/>
      <c r="CY77" s="208"/>
      <c r="CZ77" s="72"/>
      <c r="DA77" s="72"/>
      <c r="DB77" s="72"/>
      <c r="DC77" s="72"/>
      <c r="DD77" s="185"/>
      <c r="DE77" s="191"/>
      <c r="DF77" s="190"/>
      <c r="DG77" s="72"/>
      <c r="DH77" s="72"/>
      <c r="DI77" s="72"/>
      <c r="DJ77" s="72"/>
      <c r="DK77" s="185"/>
      <c r="DL77" s="191"/>
      <c r="DM77" s="190"/>
      <c r="DN77" s="72"/>
      <c r="DO77" s="72"/>
      <c r="DP77" s="72"/>
      <c r="DQ77" s="72"/>
      <c r="DR77" s="185"/>
      <c r="DS77" s="186"/>
      <c r="DT77" s="72"/>
      <c r="DU77" s="72"/>
      <c r="DV77" s="72"/>
      <c r="DW77" s="72"/>
      <c r="DX77" s="72"/>
      <c r="DY77" s="185"/>
      <c r="DZ77" s="186"/>
      <c r="EA77" s="72"/>
      <c r="EB77" s="72"/>
      <c r="EC77" s="72"/>
      <c r="ED77" s="72"/>
      <c r="EE77" s="72"/>
      <c r="EF77" s="185"/>
      <c r="EG77" s="219">
        <v>9.12</v>
      </c>
      <c r="EH77" s="218">
        <v>10.06</v>
      </c>
      <c r="EI77" s="69">
        <v>2363.31</v>
      </c>
      <c r="EJ77" s="69">
        <v>259.19</v>
      </c>
      <c r="EK77" s="69">
        <v>0</v>
      </c>
      <c r="EL77" s="69">
        <v>2891.09</v>
      </c>
      <c r="EM77" s="24">
        <v>315.96</v>
      </c>
      <c r="EN77" s="182">
        <v>8.14</v>
      </c>
      <c r="EO77" s="182">
        <v>9.05</v>
      </c>
      <c r="EP77" s="69">
        <v>246.96</v>
      </c>
      <c r="EQ77" s="213">
        <v>564.08</v>
      </c>
      <c r="ER77" s="69">
        <v>0</v>
      </c>
      <c r="ES77" s="69">
        <v>4901.21</v>
      </c>
      <c r="ET77" s="213">
        <v>564.08</v>
      </c>
      <c r="EU77" s="183">
        <v>8.4</v>
      </c>
      <c r="EV77" s="182">
        <v>9.44</v>
      </c>
      <c r="EW77" s="69">
        <v>1845.05</v>
      </c>
      <c r="EX77" s="69">
        <v>219.63</v>
      </c>
      <c r="EY77" s="69">
        <v>0</v>
      </c>
      <c r="EZ77" s="69">
        <v>6746.22</v>
      </c>
      <c r="FA77" s="24">
        <v>785.2</v>
      </c>
      <c r="FB77" s="183">
        <v>8.45</v>
      </c>
      <c r="FC77" s="182">
        <v>9.55</v>
      </c>
      <c r="FD77" s="69">
        <v>1786.61</v>
      </c>
      <c r="FE77" s="69">
        <v>211.42</v>
      </c>
      <c r="FF77" s="69">
        <v>0</v>
      </c>
      <c r="FG77" s="69">
        <v>8532.73</v>
      </c>
      <c r="FH77" s="69">
        <v>998.32</v>
      </c>
      <c r="FI77" s="183">
        <v>8.76</v>
      </c>
      <c r="FJ77" s="182">
        <v>9.75</v>
      </c>
      <c r="FK77" s="69">
        <v>1158.27</v>
      </c>
      <c r="FL77" s="69">
        <v>132.26</v>
      </c>
      <c r="FM77" s="69">
        <v>0</v>
      </c>
      <c r="FN77" s="69">
        <v>9690.97</v>
      </c>
      <c r="FO77" s="24">
        <v>1131.01</v>
      </c>
      <c r="FP77" s="72"/>
      <c r="FQ77" s="184">
        <f t="shared" si="71"/>
        <v>7400.199999999999</v>
      </c>
      <c r="FR77" s="69">
        <f t="shared" si="72"/>
        <v>1386.5800000000002</v>
      </c>
      <c r="FS77" s="182">
        <f t="shared" si="64"/>
        <v>5.33701625582368</v>
      </c>
      <c r="FT77" s="69">
        <f t="shared" si="73"/>
        <v>-147.0155108877725</v>
      </c>
      <c r="FU77" s="181">
        <f t="shared" si="74"/>
        <v>-573.3604924623128</v>
      </c>
      <c r="FV77" s="166"/>
      <c r="FW77" s="183">
        <f t="shared" si="65"/>
        <v>8.574</v>
      </c>
      <c r="FX77" s="182">
        <f t="shared" si="66"/>
        <v>9.570000000000002</v>
      </c>
      <c r="FY77" s="69">
        <f t="shared" si="75"/>
        <v>7400.200000000001</v>
      </c>
      <c r="FZ77" s="69">
        <f t="shared" si="76"/>
        <v>1386.58</v>
      </c>
      <c r="GA77" s="69">
        <f t="shared" si="77"/>
        <v>-147.01551088777205</v>
      </c>
      <c r="GB77" s="181">
        <f t="shared" si="78"/>
        <v>-566.0097169179224</v>
      </c>
      <c r="GC77" s="162"/>
      <c r="GD77" s="161">
        <f t="shared" si="61"/>
        <v>8532.73</v>
      </c>
      <c r="GE77" s="160">
        <f t="shared" si="79"/>
        <v>7400.200000000001</v>
      </c>
      <c r="GF77" s="69">
        <f t="shared" si="63"/>
        <v>1131.01</v>
      </c>
      <c r="GG77" s="24">
        <f t="shared" si="80"/>
        <v>1386.58</v>
      </c>
      <c r="GH77" s="197"/>
      <c r="GI77" s="161">
        <f t="shared" si="81"/>
        <v>298.25800670016747</v>
      </c>
      <c r="GJ77" s="24">
        <f t="shared" si="82"/>
        <v>-147.01551088777205</v>
      </c>
    </row>
    <row r="78" spans="1:192" s="20" customFormat="1" ht="12.75">
      <c r="A78" s="20" t="s">
        <v>12</v>
      </c>
      <c r="B78" s="21" t="s">
        <v>183</v>
      </c>
      <c r="C78" s="20">
        <v>5.97</v>
      </c>
      <c r="D78" s="191"/>
      <c r="E78" s="190"/>
      <c r="F78" s="72"/>
      <c r="G78" s="72"/>
      <c r="H78" s="72"/>
      <c r="I78" s="72"/>
      <c r="J78" s="185"/>
      <c r="K78" s="191"/>
      <c r="L78" s="190"/>
      <c r="M78" s="72"/>
      <c r="N78" s="72"/>
      <c r="O78" s="72"/>
      <c r="P78" s="72"/>
      <c r="Q78" s="185"/>
      <c r="R78" s="195"/>
      <c r="S78" s="194"/>
      <c r="T78" s="72"/>
      <c r="U78" s="72"/>
      <c r="V78" s="72"/>
      <c r="W78" s="72"/>
      <c r="X78" s="185"/>
      <c r="Y78" s="191"/>
      <c r="Z78" s="190"/>
      <c r="AA78" s="72"/>
      <c r="AB78" s="72"/>
      <c r="AC78" s="72"/>
      <c r="AD78" s="72"/>
      <c r="AE78" s="185"/>
      <c r="AF78" s="195"/>
      <c r="AG78" s="194"/>
      <c r="AH78" s="194"/>
      <c r="AI78" s="194"/>
      <c r="AJ78" s="194"/>
      <c r="AK78" s="194"/>
      <c r="AL78" s="193"/>
      <c r="AM78" s="191"/>
      <c r="AN78" s="190"/>
      <c r="AO78" s="72"/>
      <c r="AP78" s="72"/>
      <c r="AQ78" s="72"/>
      <c r="AR78" s="72"/>
      <c r="AS78" s="185"/>
      <c r="AT78" s="209"/>
      <c r="AU78" s="208"/>
      <c r="AV78" s="72"/>
      <c r="AW78" s="72"/>
      <c r="AX78" s="72"/>
      <c r="AY78" s="72"/>
      <c r="AZ78" s="185"/>
      <c r="BA78" s="209"/>
      <c r="BB78" s="208"/>
      <c r="BC78" s="72"/>
      <c r="BD78" s="72"/>
      <c r="BE78" s="72"/>
      <c r="BF78" s="72"/>
      <c r="BG78" s="185"/>
      <c r="BH78" s="188"/>
      <c r="BI78" s="187"/>
      <c r="BJ78" s="72"/>
      <c r="BK78" s="72"/>
      <c r="BL78" s="72"/>
      <c r="BM78" s="72"/>
      <c r="BN78" s="185"/>
      <c r="BO78" s="209"/>
      <c r="BP78" s="208"/>
      <c r="BQ78" s="72"/>
      <c r="BR78" s="72"/>
      <c r="BS78" s="72"/>
      <c r="BT78" s="72"/>
      <c r="BU78" s="72"/>
      <c r="BV78" s="209"/>
      <c r="BW78" s="208"/>
      <c r="BX78" s="72"/>
      <c r="BY78" s="72"/>
      <c r="BZ78" s="210"/>
      <c r="CA78" s="72"/>
      <c r="CB78" s="185"/>
      <c r="CC78" s="69"/>
      <c r="CD78" s="184">
        <f t="shared" si="67"/>
        <v>0</v>
      </c>
      <c r="CE78" s="69">
        <f t="shared" si="68"/>
        <v>0</v>
      </c>
      <c r="CF78" s="182"/>
      <c r="CG78" s="69">
        <f t="shared" si="69"/>
        <v>0</v>
      </c>
      <c r="CH78" s="181">
        <f t="shared" si="70"/>
        <v>0</v>
      </c>
      <c r="CI78" s="72"/>
      <c r="CJ78" s="209"/>
      <c r="CK78" s="208"/>
      <c r="CL78" s="72"/>
      <c r="CM78" s="72"/>
      <c r="CN78" s="210"/>
      <c r="CO78" s="72"/>
      <c r="CP78" s="185"/>
      <c r="CQ78" s="209"/>
      <c r="CR78" s="208"/>
      <c r="CS78" s="72"/>
      <c r="CT78" s="72"/>
      <c r="CU78" s="210"/>
      <c r="CV78" s="72"/>
      <c r="CW78" s="185"/>
      <c r="CX78" s="209"/>
      <c r="CY78" s="208"/>
      <c r="CZ78" s="72"/>
      <c r="DA78" s="72"/>
      <c r="DB78" s="72"/>
      <c r="DC78" s="72"/>
      <c r="DD78" s="185"/>
      <c r="DE78" s="191"/>
      <c r="DF78" s="190"/>
      <c r="DG78" s="72"/>
      <c r="DH78" s="72"/>
      <c r="DI78" s="72"/>
      <c r="DJ78" s="72"/>
      <c r="DK78" s="185"/>
      <c r="DL78" s="191"/>
      <c r="DM78" s="190"/>
      <c r="DN78" s="72"/>
      <c r="DO78" s="72"/>
      <c r="DP78" s="72"/>
      <c r="DQ78" s="72"/>
      <c r="DR78" s="185"/>
      <c r="DS78" s="186"/>
      <c r="DT78" s="72"/>
      <c r="DU78" s="72"/>
      <c r="DV78" s="72"/>
      <c r="DW78" s="72"/>
      <c r="DX78" s="72"/>
      <c r="DY78" s="185"/>
      <c r="DZ78" s="186"/>
      <c r="EA78" s="72"/>
      <c r="EB78" s="72"/>
      <c r="EC78" s="72"/>
      <c r="ED78" s="72"/>
      <c r="EE78" s="72"/>
      <c r="EF78" s="185"/>
      <c r="EG78" s="219">
        <v>8.26</v>
      </c>
      <c r="EH78" s="218">
        <v>9.22</v>
      </c>
      <c r="EI78" s="69">
        <v>1190.36</v>
      </c>
      <c r="EJ78" s="69">
        <v>144.08</v>
      </c>
      <c r="EK78" s="69">
        <v>0</v>
      </c>
      <c r="EL78" s="69">
        <v>1760.39</v>
      </c>
      <c r="EM78" s="24">
        <v>207.88</v>
      </c>
      <c r="EN78" s="182">
        <v>7.93</v>
      </c>
      <c r="EO78" s="182">
        <v>8.93</v>
      </c>
      <c r="EP78" s="69">
        <v>200.71</v>
      </c>
      <c r="EQ78" s="213">
        <v>409.66</v>
      </c>
      <c r="ER78" s="69">
        <v>0</v>
      </c>
      <c r="ES78" s="69">
        <v>3351.7</v>
      </c>
      <c r="ET78" s="213">
        <v>409.66</v>
      </c>
      <c r="EU78" s="183">
        <v>7.87</v>
      </c>
      <c r="EV78" s="182">
        <v>9.05</v>
      </c>
      <c r="EW78" s="69">
        <v>1627.57</v>
      </c>
      <c r="EX78" s="69">
        <v>206.82</v>
      </c>
      <c r="EY78" s="69">
        <v>0</v>
      </c>
      <c r="EZ78" s="69">
        <v>4979.18</v>
      </c>
      <c r="FA78" s="24">
        <v>618</v>
      </c>
      <c r="FB78" s="183">
        <v>7.75</v>
      </c>
      <c r="FC78" s="182">
        <v>8.97</v>
      </c>
      <c r="FD78" s="69">
        <v>1552.47</v>
      </c>
      <c r="FE78" s="69">
        <v>200.34</v>
      </c>
      <c r="FF78" s="69">
        <v>0</v>
      </c>
      <c r="FG78" s="69">
        <v>6531.61</v>
      </c>
      <c r="FH78" s="69">
        <v>819.58</v>
      </c>
      <c r="FI78" s="183">
        <v>7.83</v>
      </c>
      <c r="FJ78" s="182">
        <v>9.17</v>
      </c>
      <c r="FK78" s="69">
        <v>1088.31</v>
      </c>
      <c r="FL78" s="69">
        <v>139.02</v>
      </c>
      <c r="FM78" s="69">
        <v>0</v>
      </c>
      <c r="FN78" s="69">
        <v>7620</v>
      </c>
      <c r="FO78" s="24">
        <v>959.64</v>
      </c>
      <c r="FP78" s="72"/>
      <c r="FQ78" s="184">
        <f t="shared" si="71"/>
        <v>5659.42</v>
      </c>
      <c r="FR78" s="69">
        <f t="shared" si="72"/>
        <v>1099.92</v>
      </c>
      <c r="FS78" s="182">
        <f t="shared" si="64"/>
        <v>5.145301476471015</v>
      </c>
      <c r="FT78" s="69">
        <f t="shared" si="73"/>
        <v>-151.9434505862647</v>
      </c>
      <c r="FU78" s="181">
        <f t="shared" si="74"/>
        <v>-592.5794572864323</v>
      </c>
      <c r="FV78" s="166"/>
      <c r="FW78" s="183">
        <f t="shared" si="65"/>
        <v>7.928</v>
      </c>
      <c r="FX78" s="182">
        <f t="shared" si="66"/>
        <v>9.068000000000001</v>
      </c>
      <c r="FY78" s="69">
        <f t="shared" si="75"/>
        <v>5659.419999999999</v>
      </c>
      <c r="FZ78" s="69">
        <f t="shared" si="76"/>
        <v>1099.92</v>
      </c>
      <c r="GA78" s="69">
        <f t="shared" si="77"/>
        <v>-151.94345058626482</v>
      </c>
      <c r="GB78" s="181">
        <f t="shared" si="78"/>
        <v>-584.9822847571196</v>
      </c>
      <c r="GC78" s="162"/>
      <c r="GD78" s="161">
        <f t="shared" si="61"/>
        <v>6531.61</v>
      </c>
      <c r="GE78" s="160">
        <f t="shared" si="79"/>
        <v>5659.419999999999</v>
      </c>
      <c r="GF78" s="69">
        <f t="shared" si="63"/>
        <v>959.64</v>
      </c>
      <c r="GG78" s="24">
        <f t="shared" si="80"/>
        <v>1099.92</v>
      </c>
      <c r="GH78" s="197"/>
      <c r="GI78" s="161">
        <f t="shared" si="81"/>
        <v>134.4320268006701</v>
      </c>
      <c r="GJ78" s="24">
        <f t="shared" si="82"/>
        <v>-151.94345058626482</v>
      </c>
    </row>
    <row r="79" spans="1:192" s="20" customFormat="1" ht="12.75">
      <c r="A79" s="20" t="s">
        <v>12</v>
      </c>
      <c r="B79" s="21" t="s">
        <v>184</v>
      </c>
      <c r="C79" s="20">
        <v>5.97</v>
      </c>
      <c r="D79" s="191"/>
      <c r="E79" s="190"/>
      <c r="F79" s="72"/>
      <c r="G79" s="72"/>
      <c r="H79" s="72"/>
      <c r="I79" s="72"/>
      <c r="J79" s="185"/>
      <c r="K79" s="191"/>
      <c r="L79" s="190"/>
      <c r="M79" s="72"/>
      <c r="N79" s="72"/>
      <c r="O79" s="72"/>
      <c r="P79" s="72"/>
      <c r="Q79" s="185"/>
      <c r="R79" s="195"/>
      <c r="S79" s="194"/>
      <c r="T79" s="72"/>
      <c r="U79" s="72"/>
      <c r="V79" s="72"/>
      <c r="W79" s="72"/>
      <c r="X79" s="185"/>
      <c r="Y79" s="191"/>
      <c r="Z79" s="190"/>
      <c r="AA79" s="72"/>
      <c r="AB79" s="72"/>
      <c r="AC79" s="72"/>
      <c r="AD79" s="72"/>
      <c r="AE79" s="185"/>
      <c r="AF79" s="195"/>
      <c r="AG79" s="194"/>
      <c r="AH79" s="194"/>
      <c r="AI79" s="194"/>
      <c r="AJ79" s="194"/>
      <c r="AK79" s="194"/>
      <c r="AL79" s="193"/>
      <c r="AM79" s="191"/>
      <c r="AN79" s="190"/>
      <c r="AO79" s="72"/>
      <c r="AP79" s="72"/>
      <c r="AQ79" s="72"/>
      <c r="AR79" s="72"/>
      <c r="AS79" s="185"/>
      <c r="AT79" s="209"/>
      <c r="AU79" s="208"/>
      <c r="AV79" s="72"/>
      <c r="AW79" s="72"/>
      <c r="AX79" s="72"/>
      <c r="AY79" s="72"/>
      <c r="AZ79" s="185"/>
      <c r="BA79" s="209"/>
      <c r="BB79" s="208"/>
      <c r="BC79" s="72"/>
      <c r="BD79" s="72"/>
      <c r="BE79" s="72"/>
      <c r="BF79" s="72"/>
      <c r="BG79" s="185"/>
      <c r="BH79" s="188"/>
      <c r="BI79" s="187"/>
      <c r="BJ79" s="72"/>
      <c r="BK79" s="72"/>
      <c r="BL79" s="72"/>
      <c r="BM79" s="72"/>
      <c r="BN79" s="185"/>
      <c r="BO79" s="209"/>
      <c r="BP79" s="208"/>
      <c r="BQ79" s="72"/>
      <c r="BR79" s="72"/>
      <c r="BS79" s="72"/>
      <c r="BT79" s="72"/>
      <c r="BU79" s="72"/>
      <c r="BV79" s="209"/>
      <c r="BW79" s="208"/>
      <c r="BX79" s="72"/>
      <c r="BY79" s="72"/>
      <c r="BZ79" s="210"/>
      <c r="CA79" s="72"/>
      <c r="CB79" s="185"/>
      <c r="CC79" s="69"/>
      <c r="CD79" s="184">
        <f t="shared" si="67"/>
        <v>0</v>
      </c>
      <c r="CE79" s="69">
        <f t="shared" si="68"/>
        <v>0</v>
      </c>
      <c r="CF79" s="182"/>
      <c r="CG79" s="69">
        <f t="shared" si="69"/>
        <v>0</v>
      </c>
      <c r="CH79" s="181">
        <f t="shared" si="70"/>
        <v>0</v>
      </c>
      <c r="CI79" s="72"/>
      <c r="CJ79" s="209"/>
      <c r="CK79" s="208"/>
      <c r="CL79" s="72"/>
      <c r="CM79" s="72"/>
      <c r="CN79" s="210"/>
      <c r="CO79" s="72"/>
      <c r="CP79" s="185"/>
      <c r="CQ79" s="209"/>
      <c r="CR79" s="208"/>
      <c r="CS79" s="72"/>
      <c r="CT79" s="72"/>
      <c r="CU79" s="210"/>
      <c r="CV79" s="72"/>
      <c r="CW79" s="185"/>
      <c r="CX79" s="209"/>
      <c r="CY79" s="208"/>
      <c r="CZ79" s="72"/>
      <c r="DA79" s="72"/>
      <c r="DB79" s="72"/>
      <c r="DC79" s="72"/>
      <c r="DD79" s="185"/>
      <c r="DE79" s="191"/>
      <c r="DF79" s="190"/>
      <c r="DG79" s="72"/>
      <c r="DH79" s="72"/>
      <c r="DI79" s="72"/>
      <c r="DJ79" s="72"/>
      <c r="DK79" s="185"/>
      <c r="DL79" s="191"/>
      <c r="DM79" s="190"/>
      <c r="DN79" s="72"/>
      <c r="DO79" s="72"/>
      <c r="DP79" s="72"/>
      <c r="DQ79" s="72"/>
      <c r="DR79" s="185"/>
      <c r="DS79" s="186"/>
      <c r="DT79" s="72"/>
      <c r="DU79" s="72"/>
      <c r="DV79" s="72"/>
      <c r="DW79" s="72"/>
      <c r="DX79" s="72"/>
      <c r="DY79" s="185"/>
      <c r="DZ79" s="186"/>
      <c r="EA79" s="72"/>
      <c r="EB79" s="72"/>
      <c r="EC79" s="72"/>
      <c r="ED79" s="72"/>
      <c r="EE79" s="72"/>
      <c r="EF79" s="185"/>
      <c r="EG79" s="219">
        <v>9.69</v>
      </c>
      <c r="EH79" s="218">
        <v>10.58</v>
      </c>
      <c r="EI79" s="69">
        <v>1816.89</v>
      </c>
      <c r="EJ79" s="69">
        <v>187.54</v>
      </c>
      <c r="EK79" s="69">
        <v>0</v>
      </c>
      <c r="EL79" s="69">
        <v>2630.06</v>
      </c>
      <c r="EM79" s="24">
        <v>273.62</v>
      </c>
      <c r="EN79" s="182">
        <v>8.94</v>
      </c>
      <c r="EO79" s="182">
        <v>9.9</v>
      </c>
      <c r="EP79" s="69">
        <v>797.03</v>
      </c>
      <c r="EQ79" s="69">
        <v>89.12</v>
      </c>
      <c r="ER79" s="69">
        <v>0</v>
      </c>
      <c r="ES79" s="69">
        <v>3427.04</v>
      </c>
      <c r="ET79" s="69">
        <v>363.34</v>
      </c>
      <c r="EU79" s="183">
        <v>8.73</v>
      </c>
      <c r="EV79" s="182">
        <v>9.99</v>
      </c>
      <c r="EW79" s="69">
        <v>1140.82</v>
      </c>
      <c r="EX79" s="69">
        <v>130.62</v>
      </c>
      <c r="EY79" s="69">
        <v>0</v>
      </c>
      <c r="EZ79" s="69">
        <v>4567.81</v>
      </c>
      <c r="FA79" s="24">
        <v>494.97</v>
      </c>
      <c r="FB79" s="183">
        <v>8.36</v>
      </c>
      <c r="FC79" s="182">
        <v>9.54</v>
      </c>
      <c r="FD79" s="69">
        <v>1532.01</v>
      </c>
      <c r="FE79" s="69">
        <v>183.26</v>
      </c>
      <c r="FF79" s="69">
        <v>0</v>
      </c>
      <c r="FG79" s="69">
        <v>6099.71</v>
      </c>
      <c r="FH79" s="69">
        <v>679.7</v>
      </c>
      <c r="FI79" s="183">
        <v>8.18</v>
      </c>
      <c r="FJ79" s="182">
        <v>9.34</v>
      </c>
      <c r="FK79" s="69">
        <v>1012.74</v>
      </c>
      <c r="FL79" s="69">
        <v>123.88</v>
      </c>
      <c r="FM79" s="69">
        <v>0</v>
      </c>
      <c r="FN79" s="69">
        <v>7112.39</v>
      </c>
      <c r="FO79" s="24">
        <v>804.5</v>
      </c>
      <c r="FP79" s="72"/>
      <c r="FQ79" s="184">
        <f t="shared" si="71"/>
        <v>6299.49</v>
      </c>
      <c r="FR79" s="69">
        <f t="shared" si="72"/>
        <v>714.42</v>
      </c>
      <c r="FS79" s="182">
        <f t="shared" si="64"/>
        <v>8.817628285882254</v>
      </c>
      <c r="FT79" s="69">
        <f t="shared" si="73"/>
        <v>340.77095477386945</v>
      </c>
      <c r="FU79" s="181">
        <f t="shared" si="74"/>
        <v>1329.0067236180907</v>
      </c>
      <c r="FV79" s="166"/>
      <c r="FW79" s="183">
        <f t="shared" si="65"/>
        <v>8.78</v>
      </c>
      <c r="FX79" s="182">
        <f t="shared" si="66"/>
        <v>9.87</v>
      </c>
      <c r="FY79" s="69">
        <f t="shared" si="75"/>
        <v>6299.49</v>
      </c>
      <c r="FZ79" s="69">
        <f t="shared" si="76"/>
        <v>714.42</v>
      </c>
      <c r="GA79" s="69">
        <f t="shared" si="77"/>
        <v>340.77095477386945</v>
      </c>
      <c r="GB79" s="181">
        <f t="shared" si="78"/>
        <v>1311.9681758793974</v>
      </c>
      <c r="GC79" s="162"/>
      <c r="GD79" s="161">
        <f t="shared" si="61"/>
        <v>6099.71</v>
      </c>
      <c r="GE79" s="160">
        <f t="shared" si="79"/>
        <v>6299.49</v>
      </c>
      <c r="GF79" s="69">
        <f t="shared" si="63"/>
        <v>804.5</v>
      </c>
      <c r="GG79" s="24">
        <f t="shared" si="80"/>
        <v>714.42</v>
      </c>
      <c r="GH79" s="69"/>
      <c r="GI79" s="161">
        <f t="shared" si="81"/>
        <v>217.22696817420444</v>
      </c>
      <c r="GJ79" s="24">
        <f t="shared" si="82"/>
        <v>340.77095477386945</v>
      </c>
    </row>
    <row r="80" spans="1:192" s="20" customFormat="1" ht="12.75">
      <c r="A80" s="20" t="s">
        <v>12</v>
      </c>
      <c r="B80" s="21" t="s">
        <v>185</v>
      </c>
      <c r="C80" s="20">
        <v>5.97</v>
      </c>
      <c r="D80" s="191"/>
      <c r="E80" s="190"/>
      <c r="F80" s="72"/>
      <c r="G80" s="72"/>
      <c r="H80" s="72"/>
      <c r="I80" s="72"/>
      <c r="J80" s="185"/>
      <c r="K80" s="191"/>
      <c r="L80" s="190"/>
      <c r="M80" s="72"/>
      <c r="N80" s="72"/>
      <c r="O80" s="72"/>
      <c r="P80" s="72"/>
      <c r="Q80" s="185"/>
      <c r="R80" s="195"/>
      <c r="S80" s="194"/>
      <c r="T80" s="72"/>
      <c r="U80" s="72"/>
      <c r="V80" s="72"/>
      <c r="W80" s="72"/>
      <c r="X80" s="185"/>
      <c r="Y80" s="191"/>
      <c r="Z80" s="190"/>
      <c r="AA80" s="72"/>
      <c r="AB80" s="72"/>
      <c r="AC80" s="72"/>
      <c r="AD80" s="72"/>
      <c r="AE80" s="185"/>
      <c r="AF80" s="195"/>
      <c r="AG80" s="194"/>
      <c r="AH80" s="194"/>
      <c r="AI80" s="194"/>
      <c r="AJ80" s="194"/>
      <c r="AK80" s="194"/>
      <c r="AL80" s="193"/>
      <c r="AM80" s="191"/>
      <c r="AN80" s="190"/>
      <c r="AO80" s="72"/>
      <c r="AP80" s="72"/>
      <c r="AQ80" s="72"/>
      <c r="AR80" s="72"/>
      <c r="AS80" s="185"/>
      <c r="AT80" s="209"/>
      <c r="AU80" s="208"/>
      <c r="AV80" s="72"/>
      <c r="AW80" s="72"/>
      <c r="AX80" s="72"/>
      <c r="AY80" s="72"/>
      <c r="AZ80" s="185"/>
      <c r="BA80" s="209"/>
      <c r="BB80" s="208"/>
      <c r="BC80" s="72"/>
      <c r="BD80" s="72"/>
      <c r="BE80" s="72"/>
      <c r="BF80" s="72"/>
      <c r="BG80" s="185"/>
      <c r="BH80" s="188"/>
      <c r="BI80" s="187"/>
      <c r="BJ80" s="72"/>
      <c r="BK80" s="72"/>
      <c r="BL80" s="72"/>
      <c r="BM80" s="72"/>
      <c r="BN80" s="185"/>
      <c r="BO80" s="209"/>
      <c r="BP80" s="208"/>
      <c r="BQ80" s="72"/>
      <c r="BR80" s="72"/>
      <c r="BS80" s="72"/>
      <c r="BT80" s="72"/>
      <c r="BU80" s="72"/>
      <c r="BV80" s="209"/>
      <c r="BW80" s="208"/>
      <c r="BX80" s="72"/>
      <c r="BY80" s="72"/>
      <c r="BZ80" s="210"/>
      <c r="CA80" s="72"/>
      <c r="CB80" s="185"/>
      <c r="CC80" s="69"/>
      <c r="CD80" s="184">
        <f t="shared" si="67"/>
        <v>0</v>
      </c>
      <c r="CE80" s="69">
        <f t="shared" si="68"/>
        <v>0</v>
      </c>
      <c r="CF80" s="182"/>
      <c r="CG80" s="69">
        <f t="shared" si="69"/>
        <v>0</v>
      </c>
      <c r="CH80" s="181">
        <f t="shared" si="70"/>
        <v>0</v>
      </c>
      <c r="CI80" s="72"/>
      <c r="CJ80" s="209"/>
      <c r="CK80" s="208"/>
      <c r="CL80" s="72"/>
      <c r="CM80" s="72"/>
      <c r="CN80" s="210"/>
      <c r="CO80" s="72"/>
      <c r="CP80" s="185"/>
      <c r="CQ80" s="209"/>
      <c r="CR80" s="208"/>
      <c r="CS80" s="72"/>
      <c r="CT80" s="72"/>
      <c r="CU80" s="210"/>
      <c r="CV80" s="72"/>
      <c r="CW80" s="185"/>
      <c r="CX80" s="209"/>
      <c r="CY80" s="208"/>
      <c r="CZ80" s="72"/>
      <c r="DA80" s="72"/>
      <c r="DB80" s="72"/>
      <c r="DC80" s="72"/>
      <c r="DD80" s="185"/>
      <c r="DE80" s="191"/>
      <c r="DF80" s="190"/>
      <c r="DG80" s="72"/>
      <c r="DH80" s="72"/>
      <c r="DI80" s="72"/>
      <c r="DJ80" s="72"/>
      <c r="DK80" s="185"/>
      <c r="DL80" s="191"/>
      <c r="DM80" s="190"/>
      <c r="DN80" s="72"/>
      <c r="DO80" s="72"/>
      <c r="DP80" s="72"/>
      <c r="DQ80" s="72"/>
      <c r="DR80" s="185"/>
      <c r="DS80" s="186"/>
      <c r="DT80" s="72"/>
      <c r="DU80" s="72"/>
      <c r="DV80" s="72"/>
      <c r="DW80" s="72"/>
      <c r="DX80" s="72"/>
      <c r="DY80" s="185"/>
      <c r="DZ80" s="186"/>
      <c r="EA80" s="72"/>
      <c r="EB80" s="72"/>
      <c r="EC80" s="72"/>
      <c r="ED80" s="72"/>
      <c r="EE80" s="72"/>
      <c r="EF80" s="185"/>
      <c r="EG80" s="219">
        <v>9.27</v>
      </c>
      <c r="EH80" s="218">
        <v>10.07</v>
      </c>
      <c r="EI80" s="69">
        <v>3221.62</v>
      </c>
      <c r="EJ80" s="69">
        <v>347.42</v>
      </c>
      <c r="EK80" s="69">
        <v>0</v>
      </c>
      <c r="EL80" s="69">
        <v>3221.29</v>
      </c>
      <c r="EM80" s="24">
        <v>349.25</v>
      </c>
      <c r="EN80" s="182">
        <v>8.28</v>
      </c>
      <c r="EO80" s="182">
        <v>9.21</v>
      </c>
      <c r="EP80" s="69">
        <v>1479.99</v>
      </c>
      <c r="EQ80" s="69">
        <v>178.69</v>
      </c>
      <c r="ER80" s="69">
        <v>0</v>
      </c>
      <c r="ES80" s="69">
        <v>4701.2</v>
      </c>
      <c r="ET80" s="69">
        <v>528.51</v>
      </c>
      <c r="EU80" s="183">
        <v>7.97</v>
      </c>
      <c r="EV80" s="182">
        <v>8.91</v>
      </c>
      <c r="EW80" s="69">
        <v>1668.04</v>
      </c>
      <c r="EX80" s="69">
        <v>209.37</v>
      </c>
      <c r="EY80" s="69">
        <v>0</v>
      </c>
      <c r="EZ80" s="69">
        <v>6369.27</v>
      </c>
      <c r="FA80" s="24">
        <v>738.95</v>
      </c>
      <c r="FB80" s="183">
        <v>7.88</v>
      </c>
      <c r="FC80" s="182">
        <v>8.81</v>
      </c>
      <c r="FD80" s="69">
        <v>1499.1</v>
      </c>
      <c r="FE80" s="69">
        <v>190.19</v>
      </c>
      <c r="FF80" s="69">
        <v>0</v>
      </c>
      <c r="FG80" s="69">
        <v>7868.31</v>
      </c>
      <c r="FH80" s="69">
        <v>930.18</v>
      </c>
      <c r="FI80" s="183">
        <v>7.77</v>
      </c>
      <c r="FJ80" s="182">
        <v>8.68</v>
      </c>
      <c r="FK80" s="69">
        <v>1066.62</v>
      </c>
      <c r="FL80" s="69">
        <v>137.3</v>
      </c>
      <c r="FM80" s="69">
        <v>0</v>
      </c>
      <c r="FN80" s="69">
        <v>8934.88</v>
      </c>
      <c r="FO80" s="24">
        <v>1068.09</v>
      </c>
      <c r="FP80" s="72"/>
      <c r="FQ80" s="184">
        <f t="shared" si="71"/>
        <v>8935.369999999999</v>
      </c>
      <c r="FR80" s="69">
        <f t="shared" si="72"/>
        <v>1062.97</v>
      </c>
      <c r="FS80" s="182">
        <f t="shared" si="64"/>
        <v>8.406041562791046</v>
      </c>
      <c r="FT80" s="69">
        <f t="shared" si="73"/>
        <v>433.7418927973199</v>
      </c>
      <c r="FU80" s="181">
        <f t="shared" si="74"/>
        <v>1691.5933819095476</v>
      </c>
      <c r="FV80" s="166"/>
      <c r="FW80" s="183">
        <f t="shared" si="65"/>
        <v>8.234</v>
      </c>
      <c r="FX80" s="182">
        <f t="shared" si="66"/>
        <v>9.136</v>
      </c>
      <c r="FY80" s="69">
        <f t="shared" si="75"/>
        <v>8935.369999999999</v>
      </c>
      <c r="FZ80" s="69">
        <f t="shared" si="76"/>
        <v>1062.97</v>
      </c>
      <c r="GA80" s="69">
        <f t="shared" si="77"/>
        <v>433.7418927973199</v>
      </c>
      <c r="GB80" s="181">
        <f t="shared" si="78"/>
        <v>1669.9062872696816</v>
      </c>
      <c r="GC80" s="162"/>
      <c r="GD80" s="161">
        <f t="shared" si="61"/>
        <v>7868.31</v>
      </c>
      <c r="GE80" s="160">
        <f t="shared" si="79"/>
        <v>8935.369999999999</v>
      </c>
      <c r="GF80" s="69">
        <f t="shared" si="63"/>
        <v>1068.09</v>
      </c>
      <c r="GG80" s="24">
        <f t="shared" si="80"/>
        <v>1062.97</v>
      </c>
      <c r="GH80" s="69"/>
      <c r="GI80" s="161">
        <f t="shared" si="81"/>
        <v>249.8848743718595</v>
      </c>
      <c r="GJ80" s="24">
        <f t="shared" si="82"/>
        <v>433.7418927973199</v>
      </c>
    </row>
    <row r="81" spans="1:192" s="20" customFormat="1" ht="12.75">
      <c r="A81" s="20" t="s">
        <v>12</v>
      </c>
      <c r="B81" s="21" t="s">
        <v>186</v>
      </c>
      <c r="C81" s="20">
        <v>5.97</v>
      </c>
      <c r="D81" s="191"/>
      <c r="E81" s="190"/>
      <c r="F81" s="72"/>
      <c r="G81" s="72"/>
      <c r="H81" s="72"/>
      <c r="I81" s="72"/>
      <c r="J81" s="185"/>
      <c r="K81" s="191"/>
      <c r="L81" s="190"/>
      <c r="M81" s="72"/>
      <c r="N81" s="72"/>
      <c r="O81" s="72"/>
      <c r="P81" s="72"/>
      <c r="Q81" s="185"/>
      <c r="R81" s="195"/>
      <c r="S81" s="194"/>
      <c r="T81" s="72"/>
      <c r="U81" s="72"/>
      <c r="V81" s="72"/>
      <c r="W81" s="72"/>
      <c r="X81" s="185"/>
      <c r="Y81" s="191"/>
      <c r="Z81" s="190"/>
      <c r="AA81" s="72"/>
      <c r="AB81" s="72"/>
      <c r="AC81" s="72"/>
      <c r="AD81" s="72"/>
      <c r="AE81" s="185"/>
      <c r="AF81" s="195"/>
      <c r="AG81" s="194"/>
      <c r="AH81" s="194"/>
      <c r="AI81" s="194"/>
      <c r="AJ81" s="194"/>
      <c r="AK81" s="194"/>
      <c r="AL81" s="193"/>
      <c r="AM81" s="191"/>
      <c r="AN81" s="190"/>
      <c r="AO81" s="72"/>
      <c r="AP81" s="72"/>
      <c r="AQ81" s="72"/>
      <c r="AR81" s="72"/>
      <c r="AS81" s="185"/>
      <c r="AT81" s="209"/>
      <c r="AU81" s="208"/>
      <c r="AV81" s="72"/>
      <c r="AW81" s="72"/>
      <c r="AX81" s="72"/>
      <c r="AY81" s="72"/>
      <c r="AZ81" s="185"/>
      <c r="BA81" s="209"/>
      <c r="BB81" s="208"/>
      <c r="BC81" s="72"/>
      <c r="BD81" s="72"/>
      <c r="BE81" s="72"/>
      <c r="BF81" s="72"/>
      <c r="BG81" s="185"/>
      <c r="BH81" s="188"/>
      <c r="BI81" s="187"/>
      <c r="BJ81" s="72"/>
      <c r="BK81" s="72"/>
      <c r="BL81" s="72"/>
      <c r="BM81" s="72"/>
      <c r="BN81" s="185"/>
      <c r="BO81" s="209"/>
      <c r="BP81" s="208"/>
      <c r="BQ81" s="72"/>
      <c r="BR81" s="72"/>
      <c r="BS81" s="72"/>
      <c r="BT81" s="72"/>
      <c r="BU81" s="72"/>
      <c r="BV81" s="209"/>
      <c r="BW81" s="208"/>
      <c r="BX81" s="72"/>
      <c r="BY81" s="72"/>
      <c r="BZ81" s="210"/>
      <c r="CA81" s="72"/>
      <c r="CB81" s="185"/>
      <c r="CC81" s="69"/>
      <c r="CD81" s="184">
        <f t="shared" si="67"/>
        <v>0</v>
      </c>
      <c r="CE81" s="69">
        <f t="shared" si="68"/>
        <v>0</v>
      </c>
      <c r="CF81" s="182"/>
      <c r="CG81" s="69">
        <f t="shared" si="69"/>
        <v>0</v>
      </c>
      <c r="CH81" s="181">
        <f t="shared" si="70"/>
        <v>0</v>
      </c>
      <c r="CI81" s="72"/>
      <c r="CJ81" s="209"/>
      <c r="CK81" s="208"/>
      <c r="CL81" s="72"/>
      <c r="CM81" s="72"/>
      <c r="CN81" s="210"/>
      <c r="CO81" s="72"/>
      <c r="CP81" s="185"/>
      <c r="CQ81" s="209"/>
      <c r="CR81" s="208"/>
      <c r="CS81" s="72"/>
      <c r="CT81" s="72"/>
      <c r="CU81" s="210"/>
      <c r="CV81" s="72"/>
      <c r="CW81" s="185"/>
      <c r="CX81" s="209"/>
      <c r="CY81" s="208"/>
      <c r="CZ81" s="72"/>
      <c r="DA81" s="72"/>
      <c r="DB81" s="72"/>
      <c r="DC81" s="72"/>
      <c r="DD81" s="185"/>
      <c r="DE81" s="191"/>
      <c r="DF81" s="190"/>
      <c r="DG81" s="72"/>
      <c r="DH81" s="72"/>
      <c r="DI81" s="72"/>
      <c r="DJ81" s="72"/>
      <c r="DK81" s="185"/>
      <c r="DL81" s="191"/>
      <c r="DM81" s="190"/>
      <c r="DN81" s="72"/>
      <c r="DO81" s="72"/>
      <c r="DP81" s="72"/>
      <c r="DQ81" s="72"/>
      <c r="DR81" s="185"/>
      <c r="DS81" s="186"/>
      <c r="DT81" s="72"/>
      <c r="DU81" s="72"/>
      <c r="DV81" s="72"/>
      <c r="DW81" s="72"/>
      <c r="DX81" s="72"/>
      <c r="DY81" s="185"/>
      <c r="DZ81" s="186"/>
      <c r="EA81" s="72"/>
      <c r="EB81" s="72"/>
      <c r="EC81" s="72"/>
      <c r="ED81" s="72"/>
      <c r="EE81" s="72"/>
      <c r="EF81" s="185"/>
      <c r="EG81" s="219">
        <v>10.02</v>
      </c>
      <c r="EH81" s="218">
        <v>10.89</v>
      </c>
      <c r="EI81" s="69">
        <v>3185.74</v>
      </c>
      <c r="EJ81" s="69">
        <v>318.05</v>
      </c>
      <c r="EK81" s="69">
        <v>0</v>
      </c>
      <c r="EL81" s="69">
        <v>3185.7</v>
      </c>
      <c r="EM81" s="24">
        <v>319.44</v>
      </c>
      <c r="EN81" s="182">
        <v>10.22</v>
      </c>
      <c r="EO81" s="182">
        <v>11.37</v>
      </c>
      <c r="EP81" s="69">
        <v>1639.79</v>
      </c>
      <c r="EQ81" s="69">
        <v>160.43</v>
      </c>
      <c r="ER81" s="69">
        <v>0</v>
      </c>
      <c r="ES81" s="69">
        <v>4825.47</v>
      </c>
      <c r="ET81" s="69">
        <v>481.24</v>
      </c>
      <c r="EU81" s="183">
        <v>10.14</v>
      </c>
      <c r="EV81" s="182">
        <v>11.19</v>
      </c>
      <c r="EW81" s="69">
        <v>2143.05</v>
      </c>
      <c r="EX81" s="69">
        <v>211.29</v>
      </c>
      <c r="EY81" s="69">
        <v>0</v>
      </c>
      <c r="EZ81" s="69">
        <v>6968.51</v>
      </c>
      <c r="FA81" s="24">
        <v>693.86</v>
      </c>
      <c r="FB81" s="183">
        <v>9.74</v>
      </c>
      <c r="FC81" s="182">
        <v>10.75</v>
      </c>
      <c r="FD81" s="69">
        <v>2135.26</v>
      </c>
      <c r="FE81" s="69">
        <v>219.15</v>
      </c>
      <c r="FF81" s="69">
        <v>0</v>
      </c>
      <c r="FG81" s="69">
        <v>9103.69</v>
      </c>
      <c r="FH81" s="69">
        <v>914.57</v>
      </c>
      <c r="FI81" s="183">
        <v>9.72</v>
      </c>
      <c r="FJ81" s="182">
        <v>10.85</v>
      </c>
      <c r="FK81" s="69">
        <v>1401.98</v>
      </c>
      <c r="FL81" s="69">
        <v>144.16</v>
      </c>
      <c r="FM81" s="69">
        <v>0</v>
      </c>
      <c r="FN81" s="69">
        <v>10505.56</v>
      </c>
      <c r="FO81" s="24">
        <v>1059.83</v>
      </c>
      <c r="FP81" s="72"/>
      <c r="FQ81" s="184">
        <f t="shared" si="71"/>
        <v>10505.82</v>
      </c>
      <c r="FR81" s="69">
        <f t="shared" si="72"/>
        <v>1053.08</v>
      </c>
      <c r="FS81" s="182">
        <f t="shared" si="64"/>
        <v>9.976279105101227</v>
      </c>
      <c r="FT81" s="69">
        <f t="shared" si="73"/>
        <v>706.6888442211057</v>
      </c>
      <c r="FU81" s="181">
        <f t="shared" si="74"/>
        <v>2756.086492462312</v>
      </c>
      <c r="FV81" s="166"/>
      <c r="FW81" s="183">
        <f t="shared" si="65"/>
        <v>9.968</v>
      </c>
      <c r="FX81" s="182">
        <f t="shared" si="66"/>
        <v>11.01</v>
      </c>
      <c r="FY81" s="69">
        <f t="shared" si="75"/>
        <v>10505.82</v>
      </c>
      <c r="FZ81" s="69">
        <f t="shared" si="76"/>
        <v>1053.08</v>
      </c>
      <c r="GA81" s="69">
        <f t="shared" si="77"/>
        <v>706.6888442211057</v>
      </c>
      <c r="GB81" s="181">
        <f t="shared" si="78"/>
        <v>2720.752050251257</v>
      </c>
      <c r="GC81" s="162"/>
      <c r="GD81" s="161">
        <f aca="true" t="shared" si="83" ref="GD81:GD117">FG81</f>
        <v>9103.69</v>
      </c>
      <c r="GE81" s="160">
        <f t="shared" si="79"/>
        <v>10505.82</v>
      </c>
      <c r="GF81" s="69">
        <f t="shared" si="63"/>
        <v>1059.83</v>
      </c>
      <c r="GG81" s="24">
        <f t="shared" si="80"/>
        <v>1053.08</v>
      </c>
      <c r="GH81" s="69"/>
      <c r="GI81" s="161">
        <f t="shared" si="81"/>
        <v>465.07619765494155</v>
      </c>
      <c r="GJ81" s="24">
        <f t="shared" si="82"/>
        <v>706.6888442211057</v>
      </c>
    </row>
    <row r="82" spans="1:192" s="20" customFormat="1" ht="12.75">
      <c r="A82" s="20" t="s">
        <v>12</v>
      </c>
      <c r="B82" s="21" t="s">
        <v>187</v>
      </c>
      <c r="C82" s="20">
        <v>5.97</v>
      </c>
      <c r="D82" s="191"/>
      <c r="E82" s="190"/>
      <c r="F82" s="72"/>
      <c r="G82" s="72"/>
      <c r="H82" s="72"/>
      <c r="I82" s="72"/>
      <c r="J82" s="185"/>
      <c r="K82" s="191"/>
      <c r="L82" s="190"/>
      <c r="M82" s="72"/>
      <c r="N82" s="72"/>
      <c r="O82" s="72"/>
      <c r="P82" s="72"/>
      <c r="Q82" s="185"/>
      <c r="R82" s="195"/>
      <c r="S82" s="194"/>
      <c r="T82" s="72"/>
      <c r="U82" s="72"/>
      <c r="V82" s="72"/>
      <c r="W82" s="72"/>
      <c r="X82" s="185"/>
      <c r="Y82" s="191"/>
      <c r="Z82" s="190"/>
      <c r="AA82" s="72"/>
      <c r="AB82" s="72"/>
      <c r="AC82" s="72"/>
      <c r="AD82" s="72"/>
      <c r="AE82" s="185"/>
      <c r="AF82" s="195"/>
      <c r="AG82" s="194"/>
      <c r="AH82" s="194"/>
      <c r="AI82" s="194"/>
      <c r="AJ82" s="194"/>
      <c r="AK82" s="194"/>
      <c r="AL82" s="193"/>
      <c r="AM82" s="191"/>
      <c r="AN82" s="190"/>
      <c r="AO82" s="72"/>
      <c r="AP82" s="72"/>
      <c r="AQ82" s="72"/>
      <c r="AR82" s="72"/>
      <c r="AS82" s="185"/>
      <c r="AT82" s="209"/>
      <c r="AU82" s="208"/>
      <c r="AV82" s="72"/>
      <c r="AW82" s="72"/>
      <c r="AX82" s="72"/>
      <c r="AY82" s="72"/>
      <c r="AZ82" s="185"/>
      <c r="BA82" s="209"/>
      <c r="BB82" s="208"/>
      <c r="BC82" s="72"/>
      <c r="BD82" s="72"/>
      <c r="BE82" s="72"/>
      <c r="BF82" s="72"/>
      <c r="BG82" s="185"/>
      <c r="BH82" s="188"/>
      <c r="BI82" s="187"/>
      <c r="BJ82" s="72"/>
      <c r="BK82" s="72"/>
      <c r="BL82" s="72"/>
      <c r="BM82" s="72"/>
      <c r="BN82" s="185"/>
      <c r="BO82" s="209"/>
      <c r="BP82" s="208"/>
      <c r="BQ82" s="72"/>
      <c r="BR82" s="72"/>
      <c r="BS82" s="72"/>
      <c r="BT82" s="72"/>
      <c r="BU82" s="72"/>
      <c r="BV82" s="209"/>
      <c r="BW82" s="208"/>
      <c r="BX82" s="72"/>
      <c r="BY82" s="72"/>
      <c r="BZ82" s="210"/>
      <c r="CA82" s="72"/>
      <c r="CB82" s="185"/>
      <c r="CC82" s="69"/>
      <c r="CD82" s="184">
        <f t="shared" si="67"/>
        <v>0</v>
      </c>
      <c r="CE82" s="69">
        <f t="shared" si="68"/>
        <v>0</v>
      </c>
      <c r="CF82" s="182"/>
      <c r="CG82" s="69">
        <f t="shared" si="69"/>
        <v>0</v>
      </c>
      <c r="CH82" s="181">
        <f t="shared" si="70"/>
        <v>0</v>
      </c>
      <c r="CI82" s="72"/>
      <c r="CJ82" s="209"/>
      <c r="CK82" s="208"/>
      <c r="CL82" s="72"/>
      <c r="CM82" s="72"/>
      <c r="CN82" s="210"/>
      <c r="CO82" s="72"/>
      <c r="CP82" s="185"/>
      <c r="CQ82" s="209"/>
      <c r="CR82" s="208"/>
      <c r="CS82" s="72"/>
      <c r="CT82" s="72"/>
      <c r="CU82" s="210"/>
      <c r="CV82" s="72"/>
      <c r="CW82" s="185"/>
      <c r="CX82" s="209"/>
      <c r="CY82" s="208"/>
      <c r="CZ82" s="72"/>
      <c r="DA82" s="72"/>
      <c r="DB82" s="72"/>
      <c r="DC82" s="72"/>
      <c r="DD82" s="185"/>
      <c r="DE82" s="191"/>
      <c r="DF82" s="190"/>
      <c r="DG82" s="72"/>
      <c r="DH82" s="72"/>
      <c r="DI82" s="72"/>
      <c r="DJ82" s="72"/>
      <c r="DK82" s="185"/>
      <c r="DL82" s="191"/>
      <c r="DM82" s="190"/>
      <c r="DN82" s="72"/>
      <c r="DO82" s="72"/>
      <c r="DP82" s="72"/>
      <c r="DQ82" s="72"/>
      <c r="DR82" s="185"/>
      <c r="DS82" s="186"/>
      <c r="DT82" s="72"/>
      <c r="DU82" s="72"/>
      <c r="DV82" s="72"/>
      <c r="DW82" s="72"/>
      <c r="DX82" s="72"/>
      <c r="DY82" s="185"/>
      <c r="DZ82" s="186"/>
      <c r="EA82" s="72"/>
      <c r="EB82" s="72"/>
      <c r="EC82" s="72"/>
      <c r="ED82" s="72"/>
      <c r="EE82" s="72"/>
      <c r="EF82" s="185"/>
      <c r="EG82" s="219">
        <v>8.58</v>
      </c>
      <c r="EH82" s="218">
        <v>9.52</v>
      </c>
      <c r="EI82" s="69">
        <v>2497.37</v>
      </c>
      <c r="EJ82" s="69">
        <v>291.12</v>
      </c>
      <c r="EK82" s="69">
        <v>0</v>
      </c>
      <c r="EL82" s="69">
        <v>2497.15</v>
      </c>
      <c r="EM82" s="24">
        <v>292.97</v>
      </c>
      <c r="EN82" s="182">
        <v>7.71</v>
      </c>
      <c r="EO82" s="182">
        <v>8.89</v>
      </c>
      <c r="EP82" s="69">
        <v>1464.02</v>
      </c>
      <c r="EQ82" s="69">
        <v>189.78</v>
      </c>
      <c r="ER82" s="69">
        <v>0</v>
      </c>
      <c r="ES82" s="69">
        <v>3961.16</v>
      </c>
      <c r="ET82" s="69">
        <v>483.84</v>
      </c>
      <c r="EU82" s="183">
        <v>7.79</v>
      </c>
      <c r="EV82" s="182">
        <v>9.16</v>
      </c>
      <c r="EW82" s="69">
        <v>1648.18</v>
      </c>
      <c r="EX82" s="69">
        <v>211.63</v>
      </c>
      <c r="EY82" s="69">
        <v>0</v>
      </c>
      <c r="EZ82" s="69">
        <v>5609.18</v>
      </c>
      <c r="FA82" s="24">
        <v>697</v>
      </c>
      <c r="FB82" s="183">
        <v>7.51</v>
      </c>
      <c r="FC82" s="182">
        <v>9.01</v>
      </c>
      <c r="FD82" s="69">
        <v>1520.58</v>
      </c>
      <c r="FE82" s="69">
        <v>202.56</v>
      </c>
      <c r="FF82" s="69">
        <v>0</v>
      </c>
      <c r="FG82" s="69">
        <v>7129.7</v>
      </c>
      <c r="FH82" s="69">
        <v>900.83</v>
      </c>
      <c r="FI82" s="183">
        <v>7.41</v>
      </c>
      <c r="FJ82" s="182">
        <v>9.06</v>
      </c>
      <c r="FK82" s="69">
        <v>1002.42</v>
      </c>
      <c r="FL82" s="69">
        <v>135.33</v>
      </c>
      <c r="FM82" s="69">
        <v>0</v>
      </c>
      <c r="FN82" s="69">
        <v>8132.01</v>
      </c>
      <c r="FO82" s="24">
        <v>1037.18</v>
      </c>
      <c r="FP82" s="72"/>
      <c r="FQ82" s="184">
        <f t="shared" si="71"/>
        <v>8132.57</v>
      </c>
      <c r="FR82" s="69">
        <f t="shared" si="72"/>
        <v>1030.4199999999998</v>
      </c>
      <c r="FS82" s="182">
        <f t="shared" si="64"/>
        <v>7.89248073601056</v>
      </c>
      <c r="FT82" s="69">
        <f t="shared" si="73"/>
        <v>331.8195309882749</v>
      </c>
      <c r="FU82" s="181">
        <f t="shared" si="74"/>
        <v>1294.096170854272</v>
      </c>
      <c r="FV82" s="166"/>
      <c r="FW82" s="183">
        <f t="shared" si="65"/>
        <v>7.8</v>
      </c>
      <c r="FX82" s="182">
        <f t="shared" si="66"/>
        <v>9.128</v>
      </c>
      <c r="FY82" s="69">
        <f t="shared" si="75"/>
        <v>8132.570000000001</v>
      </c>
      <c r="FZ82" s="69">
        <f t="shared" si="76"/>
        <v>1030.42</v>
      </c>
      <c r="GA82" s="69">
        <f t="shared" si="77"/>
        <v>331.8195309882749</v>
      </c>
      <c r="GB82" s="181">
        <f t="shared" si="78"/>
        <v>1277.5051943048584</v>
      </c>
      <c r="GC82" s="162"/>
      <c r="GD82" s="161">
        <f t="shared" si="83"/>
        <v>7129.7</v>
      </c>
      <c r="GE82" s="160">
        <f t="shared" si="79"/>
        <v>8132.570000000001</v>
      </c>
      <c r="GF82" s="69">
        <f t="shared" si="63"/>
        <v>1037.18</v>
      </c>
      <c r="GG82" s="24">
        <f t="shared" si="80"/>
        <v>1030.42</v>
      </c>
      <c r="GH82" s="69"/>
      <c r="GI82" s="161">
        <f t="shared" si="81"/>
        <v>157.07460636515907</v>
      </c>
      <c r="GJ82" s="24">
        <f t="shared" si="82"/>
        <v>331.8195309882749</v>
      </c>
    </row>
    <row r="83" spans="1:192" s="20" customFormat="1" ht="12.75">
      <c r="A83" s="20" t="s">
        <v>14</v>
      </c>
      <c r="B83" s="21" t="s">
        <v>58</v>
      </c>
      <c r="C83" s="20">
        <v>5.97</v>
      </c>
      <c r="D83" s="183"/>
      <c r="E83" s="182"/>
      <c r="F83" s="69"/>
      <c r="G83" s="69"/>
      <c r="H83" s="69"/>
      <c r="I83" s="69"/>
      <c r="J83" s="24"/>
      <c r="K83" s="183"/>
      <c r="L83" s="182"/>
      <c r="M83" s="69"/>
      <c r="N83" s="69"/>
      <c r="O83" s="69"/>
      <c r="P83" s="69"/>
      <c r="Q83" s="24"/>
      <c r="R83" s="30"/>
      <c r="S83" s="22"/>
      <c r="T83" s="69"/>
      <c r="U83" s="69"/>
      <c r="V83" s="69"/>
      <c r="W83" s="69"/>
      <c r="X83" s="24"/>
      <c r="Y83" s="183"/>
      <c r="Z83" s="182"/>
      <c r="AA83" s="69"/>
      <c r="AB83" s="69"/>
      <c r="AC83" s="69"/>
      <c r="AD83" s="69"/>
      <c r="AE83" s="24"/>
      <c r="AF83" s="30"/>
      <c r="AG83" s="22"/>
      <c r="AH83" s="22"/>
      <c r="AI83" s="22"/>
      <c r="AJ83" s="22"/>
      <c r="AK83" s="22"/>
      <c r="AL83" s="23"/>
      <c r="AM83" s="183"/>
      <c r="AN83" s="182"/>
      <c r="AO83" s="69"/>
      <c r="AP83" s="69"/>
      <c r="AQ83" s="69"/>
      <c r="AR83" s="69"/>
      <c r="AS83" s="24"/>
      <c r="AT83" s="188"/>
      <c r="AU83" s="187"/>
      <c r="AV83" s="69"/>
      <c r="AW83" s="69"/>
      <c r="AX83" s="69"/>
      <c r="AY83" s="69"/>
      <c r="AZ83" s="24"/>
      <c r="BA83" s="188"/>
      <c r="BB83" s="187"/>
      <c r="BC83" s="69"/>
      <c r="BD83" s="69"/>
      <c r="BE83" s="69"/>
      <c r="BF83" s="69"/>
      <c r="BG83" s="24"/>
      <c r="BH83" s="188"/>
      <c r="BI83" s="187"/>
      <c r="BJ83" s="69"/>
      <c r="BK83" s="69"/>
      <c r="BL83" s="69"/>
      <c r="BM83" s="69"/>
      <c r="BN83" s="24"/>
      <c r="BO83" s="188">
        <v>8.31</v>
      </c>
      <c r="BP83" s="187"/>
      <c r="BQ83" s="69">
        <v>2649</v>
      </c>
      <c r="BR83" s="69">
        <v>318</v>
      </c>
      <c r="BS83" s="69"/>
      <c r="BT83" s="69">
        <v>2649</v>
      </c>
      <c r="BU83" s="69">
        <v>318</v>
      </c>
      <c r="BV83" s="188">
        <v>8.11</v>
      </c>
      <c r="BW83" s="187">
        <v>8.69</v>
      </c>
      <c r="BX83" s="69">
        <f aca="true" t="shared" si="84" ref="BX83:BY86">CA83-BT83</f>
        <v>3532.8999999999996</v>
      </c>
      <c r="BY83" s="69">
        <f t="shared" si="84"/>
        <v>435.63</v>
      </c>
      <c r="BZ83" s="189"/>
      <c r="CA83" s="69">
        <v>6181.9</v>
      </c>
      <c r="CB83" s="24">
        <v>753.63</v>
      </c>
      <c r="CC83" s="69"/>
      <c r="CD83" s="184">
        <f t="shared" si="67"/>
        <v>6181.9</v>
      </c>
      <c r="CE83" s="69">
        <f t="shared" si="68"/>
        <v>753.63</v>
      </c>
      <c r="CF83" s="182">
        <f aca="true" t="shared" si="85" ref="CF83:CF111">CD83/CE83</f>
        <v>8.202831628252591</v>
      </c>
      <c r="CG83" s="69">
        <f t="shared" si="69"/>
        <v>281.8641373534339</v>
      </c>
      <c r="CH83" s="181">
        <f t="shared" si="70"/>
        <v>1071.0837219430487</v>
      </c>
      <c r="CI83" s="72"/>
      <c r="CJ83" s="188">
        <v>7.97</v>
      </c>
      <c r="CK83" s="187">
        <v>8.63</v>
      </c>
      <c r="CL83" s="205"/>
      <c r="CM83" s="205"/>
      <c r="CN83" s="189"/>
      <c r="CO83" s="69">
        <v>4560.98</v>
      </c>
      <c r="CP83" s="24">
        <v>572</v>
      </c>
      <c r="CQ83" s="188">
        <v>7.67</v>
      </c>
      <c r="CR83" s="187">
        <v>8.44</v>
      </c>
      <c r="CS83" s="69">
        <f>CV83-CO83</f>
        <v>1724.5500000000002</v>
      </c>
      <c r="CT83" s="69">
        <f>CW83-CP83</f>
        <v>225</v>
      </c>
      <c r="CU83" s="189"/>
      <c r="CV83" s="69">
        <v>6285.53</v>
      </c>
      <c r="CW83" s="24">
        <v>797</v>
      </c>
      <c r="CX83" s="188">
        <v>7.850772785622593</v>
      </c>
      <c r="CY83" s="187">
        <v>8.534401339659503</v>
      </c>
      <c r="CZ83" s="69">
        <f aca="true" t="shared" si="86" ref="CZ83:CZ98">DC83-CV83</f>
        <v>1359.1599999999999</v>
      </c>
      <c r="DA83" s="69">
        <f aca="true" t="shared" si="87" ref="DA83:DA98">DD83-CW83</f>
        <v>176.75</v>
      </c>
      <c r="DB83" s="69">
        <v>0</v>
      </c>
      <c r="DC83" s="69">
        <v>7644.69</v>
      </c>
      <c r="DD83" s="24">
        <v>973.75</v>
      </c>
      <c r="DE83" s="183">
        <v>7.859329459097005</v>
      </c>
      <c r="DF83" s="182">
        <v>8.539844759415955</v>
      </c>
      <c r="DG83" s="69">
        <f aca="true" t="shared" si="88" ref="DG83:DG98">DJ83-DC83</f>
        <v>1145.9700000000003</v>
      </c>
      <c r="DH83" s="69">
        <f aca="true" t="shared" si="89" ref="DH83:DH98">DK83-DD83</f>
        <v>144.75</v>
      </c>
      <c r="DI83" s="69">
        <v>0</v>
      </c>
      <c r="DJ83" s="69">
        <v>8790.66</v>
      </c>
      <c r="DK83" s="24">
        <v>1118.5</v>
      </c>
      <c r="DL83" s="183">
        <v>7.851940298507463</v>
      </c>
      <c r="DM83" s="182">
        <v>8.512621359223301</v>
      </c>
      <c r="DN83" s="69">
        <f aca="true" t="shared" si="90" ref="DN83:DN98">DQ83-DJ83</f>
        <v>1730.9400000000005</v>
      </c>
      <c r="DO83" s="69">
        <f aca="true" t="shared" si="91" ref="DO83:DO98">DR83-DK83</f>
        <v>221.5</v>
      </c>
      <c r="DP83" s="69">
        <v>0</v>
      </c>
      <c r="DQ83" s="69">
        <v>10521.6</v>
      </c>
      <c r="DR83" s="24">
        <v>1340</v>
      </c>
      <c r="DS83" s="186"/>
      <c r="DT83" s="72"/>
      <c r="DU83" s="72"/>
      <c r="DV83" s="72"/>
      <c r="DW83" s="72"/>
      <c r="DX83" s="72"/>
      <c r="DY83" s="185"/>
      <c r="DZ83" s="186"/>
      <c r="EA83" s="72"/>
      <c r="EB83" s="72"/>
      <c r="EC83" s="72"/>
      <c r="ED83" s="72"/>
      <c r="EE83" s="72"/>
      <c r="EF83" s="185"/>
      <c r="EG83" s="219">
        <v>7.900539447066756</v>
      </c>
      <c r="EH83" s="218">
        <v>8.558436815193572</v>
      </c>
      <c r="EI83" s="205">
        <f aca="true" t="shared" si="92" ref="EI83:EI94">EL83-DQ83</f>
        <v>1194.8999999999996</v>
      </c>
      <c r="EJ83" s="205">
        <f aca="true" t="shared" si="93" ref="EJ83:EJ94">EM83-DR83</f>
        <v>143</v>
      </c>
      <c r="EK83" s="69">
        <v>0</v>
      </c>
      <c r="EL83" s="69">
        <v>11716.5</v>
      </c>
      <c r="EM83" s="24">
        <v>1483</v>
      </c>
      <c r="EN83" s="190"/>
      <c r="EO83" s="190"/>
      <c r="EP83" s="72"/>
      <c r="EQ83" s="72"/>
      <c r="ER83" s="72"/>
      <c r="ES83" s="72"/>
      <c r="ET83" s="72"/>
      <c r="EU83" s="183">
        <v>7.974765323025952</v>
      </c>
      <c r="EV83" s="182">
        <v>8.63773923444976</v>
      </c>
      <c r="EW83" s="69">
        <f>EZ83-EL83</f>
        <v>2725.7999999999993</v>
      </c>
      <c r="EX83" s="69">
        <f>FA83-EM83</f>
        <v>328</v>
      </c>
      <c r="EY83" s="69">
        <v>0</v>
      </c>
      <c r="EZ83" s="69">
        <v>14442.3</v>
      </c>
      <c r="FA83" s="24">
        <v>1811</v>
      </c>
      <c r="FB83" s="183">
        <v>7.999340101522843</v>
      </c>
      <c r="FC83" s="182">
        <v>8.677698237885464</v>
      </c>
      <c r="FD83" s="69">
        <f aca="true" t="shared" si="94" ref="FD83:FD98">FG83-EZ83</f>
        <v>1316.4000000000015</v>
      </c>
      <c r="FE83" s="69">
        <f aca="true" t="shared" si="95" ref="FE83:FE98">FH83-FA83</f>
        <v>159</v>
      </c>
      <c r="FF83" s="69">
        <v>0</v>
      </c>
      <c r="FG83" s="69">
        <v>15758.7</v>
      </c>
      <c r="FH83" s="69">
        <v>1970</v>
      </c>
      <c r="FI83" s="183">
        <v>8.037019681349578</v>
      </c>
      <c r="FJ83" s="182">
        <v>8.72380467955239</v>
      </c>
      <c r="FK83" s="69">
        <v>1973.5</v>
      </c>
      <c r="FL83" s="69">
        <v>351</v>
      </c>
      <c r="FM83" s="69">
        <v>0</v>
      </c>
      <c r="FN83" s="69">
        <v>17151</v>
      </c>
      <c r="FO83" s="24">
        <v>2134</v>
      </c>
      <c r="FP83" s="72"/>
      <c r="FQ83" s="184">
        <f t="shared" si="71"/>
        <v>13171.220000000001</v>
      </c>
      <c r="FR83" s="69">
        <f t="shared" si="72"/>
        <v>1749</v>
      </c>
      <c r="FS83" s="182">
        <f t="shared" si="64"/>
        <v>7.530714694110921</v>
      </c>
      <c r="FT83" s="69">
        <f t="shared" si="73"/>
        <v>457.234505862647</v>
      </c>
      <c r="FU83" s="181">
        <f t="shared" si="74"/>
        <v>1783.2145728643231</v>
      </c>
      <c r="FV83" s="166"/>
      <c r="FW83" s="183">
        <f t="shared" si="65"/>
        <v>7.957609736017473</v>
      </c>
      <c r="FX83" s="182">
        <f t="shared" si="66"/>
        <v>8.594454642537993</v>
      </c>
      <c r="FY83" s="69">
        <f t="shared" si="75"/>
        <v>19353.120000000003</v>
      </c>
      <c r="FZ83" s="69">
        <f t="shared" si="76"/>
        <v>2502.63</v>
      </c>
      <c r="GA83" s="69">
        <f t="shared" si="77"/>
        <v>739.0986432160807</v>
      </c>
      <c r="GB83" s="181">
        <f t="shared" si="78"/>
        <v>2845.529776381911</v>
      </c>
      <c r="GC83" s="162"/>
      <c r="GD83" s="161">
        <f t="shared" si="83"/>
        <v>15758.7</v>
      </c>
      <c r="GE83" s="160">
        <f t="shared" si="79"/>
        <v>19353.120000000003</v>
      </c>
      <c r="GF83" s="69">
        <f t="shared" si="63"/>
        <v>2134</v>
      </c>
      <c r="GG83" s="24">
        <f t="shared" si="80"/>
        <v>2502.63</v>
      </c>
      <c r="GH83" s="69"/>
      <c r="GI83" s="161">
        <f t="shared" si="81"/>
        <v>505.64824120603043</v>
      </c>
      <c r="GJ83" s="24">
        <f t="shared" si="82"/>
        <v>739.0986432160807</v>
      </c>
    </row>
    <row r="84" spans="1:192" s="20" customFormat="1" ht="12.75">
      <c r="A84" s="20" t="s">
        <v>14</v>
      </c>
      <c r="B84" s="21" t="s">
        <v>59</v>
      </c>
      <c r="C84" s="20">
        <v>5.97</v>
      </c>
      <c r="D84" s="183"/>
      <c r="E84" s="182"/>
      <c r="F84" s="69"/>
      <c r="G84" s="69"/>
      <c r="H84" s="69"/>
      <c r="I84" s="69"/>
      <c r="J84" s="24"/>
      <c r="K84" s="183"/>
      <c r="L84" s="182"/>
      <c r="M84" s="69"/>
      <c r="N84" s="69"/>
      <c r="O84" s="69"/>
      <c r="P84" s="69"/>
      <c r="Q84" s="24"/>
      <c r="R84" s="30"/>
      <c r="S84" s="22"/>
      <c r="T84" s="69"/>
      <c r="U84" s="69"/>
      <c r="V84" s="69"/>
      <c r="W84" s="69"/>
      <c r="X84" s="24"/>
      <c r="Y84" s="183"/>
      <c r="Z84" s="182"/>
      <c r="AA84" s="69"/>
      <c r="AB84" s="69"/>
      <c r="AC84" s="69"/>
      <c r="AD84" s="69"/>
      <c r="AE84" s="24"/>
      <c r="AF84" s="30"/>
      <c r="AG84" s="22"/>
      <c r="AH84" s="22"/>
      <c r="AI84" s="22"/>
      <c r="AJ84" s="22"/>
      <c r="AK84" s="22"/>
      <c r="AL84" s="23"/>
      <c r="AM84" s="183"/>
      <c r="AN84" s="182"/>
      <c r="AO84" s="69"/>
      <c r="AP84" s="69"/>
      <c r="AQ84" s="69"/>
      <c r="AR84" s="69"/>
      <c r="AS84" s="24"/>
      <c r="AT84" s="188"/>
      <c r="AU84" s="187"/>
      <c r="AV84" s="69"/>
      <c r="AW84" s="69"/>
      <c r="AX84" s="69"/>
      <c r="AY84" s="69"/>
      <c r="AZ84" s="24"/>
      <c r="BA84" s="188"/>
      <c r="BB84" s="187"/>
      <c r="BC84" s="69"/>
      <c r="BD84" s="69"/>
      <c r="BE84" s="69"/>
      <c r="BF84" s="69"/>
      <c r="BG84" s="24"/>
      <c r="BH84" s="188"/>
      <c r="BI84" s="187"/>
      <c r="BJ84" s="69"/>
      <c r="BK84" s="69"/>
      <c r="BL84" s="69"/>
      <c r="BM84" s="69"/>
      <c r="BN84" s="24"/>
      <c r="BO84" s="188">
        <v>8.82</v>
      </c>
      <c r="BP84" s="187"/>
      <c r="BQ84" s="69">
        <v>3275</v>
      </c>
      <c r="BR84" s="69">
        <v>371</v>
      </c>
      <c r="BS84" s="69"/>
      <c r="BT84" s="69">
        <v>3275</v>
      </c>
      <c r="BU84" s="69">
        <v>371</v>
      </c>
      <c r="BV84" s="188">
        <v>8.69</v>
      </c>
      <c r="BW84" s="187">
        <v>9.29</v>
      </c>
      <c r="BX84" s="69">
        <f t="shared" si="84"/>
        <v>1057.4799999999996</v>
      </c>
      <c r="BY84" s="69">
        <f t="shared" si="84"/>
        <v>127.38</v>
      </c>
      <c r="BZ84" s="189"/>
      <c r="CA84" s="69">
        <v>4332.48</v>
      </c>
      <c r="CB84" s="24">
        <v>498.38</v>
      </c>
      <c r="CC84" s="69"/>
      <c r="CD84" s="184">
        <f t="shared" si="67"/>
        <v>4332.48</v>
      </c>
      <c r="CE84" s="69">
        <f t="shared" si="68"/>
        <v>498.38</v>
      </c>
      <c r="CF84" s="182">
        <f t="shared" si="85"/>
        <v>8.693125727356636</v>
      </c>
      <c r="CG84" s="69">
        <f t="shared" si="69"/>
        <v>227.3285427135678</v>
      </c>
      <c r="CH84" s="181">
        <f t="shared" si="70"/>
        <v>863.8484623115576</v>
      </c>
      <c r="CI84" s="72"/>
      <c r="CJ84" s="188">
        <v>8.16</v>
      </c>
      <c r="CK84" s="187">
        <v>8.8</v>
      </c>
      <c r="CL84" s="205">
        <f aca="true" t="shared" si="96" ref="CL84:CL98">CO84-CA84</f>
        <v>998.2800000000007</v>
      </c>
      <c r="CM84" s="205">
        <f aca="true" t="shared" si="97" ref="CM84:CM98">CP84-CB84</f>
        <v>122.37</v>
      </c>
      <c r="CN84" s="189"/>
      <c r="CO84" s="69">
        <v>5330.76</v>
      </c>
      <c r="CP84" s="24">
        <v>620.75</v>
      </c>
      <c r="CQ84" s="188">
        <v>8.24</v>
      </c>
      <c r="CR84" s="187">
        <v>8.9</v>
      </c>
      <c r="CS84" s="69">
        <f>CV84-CO84</f>
        <v>1894.04</v>
      </c>
      <c r="CT84" s="69">
        <f>CW84-CP84</f>
        <v>229.75</v>
      </c>
      <c r="CU84" s="189"/>
      <c r="CV84" s="69">
        <v>7224.8</v>
      </c>
      <c r="CW84" s="24">
        <v>850.5</v>
      </c>
      <c r="CX84" s="188">
        <v>8.466454219541342</v>
      </c>
      <c r="CY84" s="187">
        <v>9.093915222639895</v>
      </c>
      <c r="CZ84" s="69">
        <f t="shared" si="86"/>
        <v>1702.0600000000004</v>
      </c>
      <c r="DA84" s="69">
        <f t="shared" si="87"/>
        <v>203.8800000000001</v>
      </c>
      <c r="DB84" s="69">
        <v>0</v>
      </c>
      <c r="DC84" s="69">
        <v>8926.86</v>
      </c>
      <c r="DD84" s="24">
        <v>1054.38</v>
      </c>
      <c r="DE84" s="183">
        <v>8.45728714524207</v>
      </c>
      <c r="DF84" s="182">
        <v>9.084806097287604</v>
      </c>
      <c r="DG84" s="69">
        <f t="shared" si="88"/>
        <v>1204.9699999999993</v>
      </c>
      <c r="DH84" s="69">
        <f t="shared" si="89"/>
        <v>143.6199999999999</v>
      </c>
      <c r="DI84" s="69">
        <v>0</v>
      </c>
      <c r="DJ84" s="69">
        <v>10131.83</v>
      </c>
      <c r="DK84" s="24">
        <v>1198</v>
      </c>
      <c r="DL84" s="183">
        <v>8.449790502793297</v>
      </c>
      <c r="DM84" s="182">
        <v>9.070539730134932</v>
      </c>
      <c r="DN84" s="69">
        <f t="shared" si="90"/>
        <v>1968.2700000000004</v>
      </c>
      <c r="DO84" s="69">
        <f t="shared" si="91"/>
        <v>234</v>
      </c>
      <c r="DP84" s="69">
        <v>0</v>
      </c>
      <c r="DQ84" s="69">
        <v>12100.1</v>
      </c>
      <c r="DR84" s="24">
        <v>1432</v>
      </c>
      <c r="DS84" s="186"/>
      <c r="DT84" s="72"/>
      <c r="DU84" s="72"/>
      <c r="DV84" s="72"/>
      <c r="DW84" s="72"/>
      <c r="DX84" s="72"/>
      <c r="DY84" s="185"/>
      <c r="DZ84" s="186"/>
      <c r="EA84" s="72"/>
      <c r="EB84" s="72"/>
      <c r="EC84" s="72"/>
      <c r="ED84" s="72"/>
      <c r="EE84" s="72"/>
      <c r="EF84" s="185"/>
      <c r="EG84" s="219">
        <v>8.477872062663186</v>
      </c>
      <c r="EH84" s="218">
        <v>9.108064516129032</v>
      </c>
      <c r="EI84" s="205">
        <f t="shared" si="92"/>
        <v>888</v>
      </c>
      <c r="EJ84" s="205">
        <f t="shared" si="93"/>
        <v>100</v>
      </c>
      <c r="EK84" s="69">
        <v>0</v>
      </c>
      <c r="EL84" s="69">
        <v>12988.1</v>
      </c>
      <c r="EM84" s="24">
        <v>1532</v>
      </c>
      <c r="EN84" s="182">
        <v>8.512338754907459</v>
      </c>
      <c r="EO84" s="182">
        <v>9.143072289156626</v>
      </c>
      <c r="EP84" s="69">
        <f>ES84-EL84</f>
        <v>2189.3999999999996</v>
      </c>
      <c r="EQ84" s="69">
        <f>ET84-EM84</f>
        <v>251</v>
      </c>
      <c r="ER84" s="69">
        <v>0</v>
      </c>
      <c r="ES84" s="69">
        <v>15177.5</v>
      </c>
      <c r="ET84" s="69">
        <v>1783</v>
      </c>
      <c r="EU84" s="183">
        <v>8.538248391885205</v>
      </c>
      <c r="EV84" s="182">
        <v>9.173737373737373</v>
      </c>
      <c r="EW84" s="69">
        <f>EZ84-ES84</f>
        <v>2078.2999999999993</v>
      </c>
      <c r="EX84" s="69">
        <f>FA84-ET84</f>
        <v>238</v>
      </c>
      <c r="EY84" s="69">
        <v>0</v>
      </c>
      <c r="EZ84" s="69">
        <v>17255.8</v>
      </c>
      <c r="FA84" s="24">
        <v>2021</v>
      </c>
      <c r="FB84" s="183">
        <v>8.545098941555453</v>
      </c>
      <c r="FC84" s="182">
        <v>9.183234421364984</v>
      </c>
      <c r="FD84" s="69">
        <f t="shared" si="94"/>
        <v>1312.7000000000007</v>
      </c>
      <c r="FE84" s="69">
        <f t="shared" si="95"/>
        <v>152</v>
      </c>
      <c r="FF84" s="69">
        <v>0</v>
      </c>
      <c r="FG84" s="69">
        <v>18568.5</v>
      </c>
      <c r="FH84" s="69">
        <v>2173</v>
      </c>
      <c r="FI84" s="183">
        <v>8.57791385135135</v>
      </c>
      <c r="FJ84" s="182">
        <v>9.220381298229686</v>
      </c>
      <c r="FK84" s="69">
        <v>7324.4</v>
      </c>
      <c r="FL84" s="69">
        <v>836</v>
      </c>
      <c r="FM84" s="69">
        <v>0</v>
      </c>
      <c r="FN84" s="69">
        <v>20312.5</v>
      </c>
      <c r="FO84" s="24">
        <v>2368</v>
      </c>
      <c r="FP84" s="72"/>
      <c r="FQ84" s="184">
        <f t="shared" si="71"/>
        <v>21560.42</v>
      </c>
      <c r="FR84" s="69">
        <f t="shared" si="72"/>
        <v>2510.62</v>
      </c>
      <c r="FS84" s="182">
        <f t="shared" si="64"/>
        <v>8.587687503485194</v>
      </c>
      <c r="FT84" s="69">
        <f t="shared" si="73"/>
        <v>1100.840636515913</v>
      </c>
      <c r="FU84" s="181">
        <f t="shared" si="74"/>
        <v>4293.278482412061</v>
      </c>
      <c r="FV84" s="166"/>
      <c r="FW84" s="183">
        <f t="shared" si="65"/>
        <v>8.49458365582828</v>
      </c>
      <c r="FX84" s="182">
        <f t="shared" si="66"/>
        <v>9.09706826806183</v>
      </c>
      <c r="FY84" s="69">
        <f t="shared" si="75"/>
        <v>25892.900000000005</v>
      </c>
      <c r="FZ84" s="69">
        <f t="shared" si="76"/>
        <v>3009</v>
      </c>
      <c r="GA84" s="69">
        <f t="shared" si="77"/>
        <v>1328.1691792294814</v>
      </c>
      <c r="GB84" s="181">
        <f t="shared" si="78"/>
        <v>5113.451340033504</v>
      </c>
      <c r="GC84" s="162"/>
      <c r="GD84" s="161">
        <f t="shared" si="83"/>
        <v>18568.5</v>
      </c>
      <c r="GE84" s="160">
        <f t="shared" si="79"/>
        <v>25892.900000000005</v>
      </c>
      <c r="GF84" s="69">
        <f t="shared" si="63"/>
        <v>2368</v>
      </c>
      <c r="GG84" s="24">
        <f t="shared" si="80"/>
        <v>3009</v>
      </c>
      <c r="GH84" s="69"/>
      <c r="GI84" s="161">
        <f t="shared" si="81"/>
        <v>742.3015075376884</v>
      </c>
      <c r="GJ84" s="24">
        <f t="shared" si="82"/>
        <v>1328.1691792294814</v>
      </c>
    </row>
    <row r="85" spans="1:192" s="20" customFormat="1" ht="12.75">
      <c r="A85" s="20" t="s">
        <v>14</v>
      </c>
      <c r="B85" s="21" t="s">
        <v>60</v>
      </c>
      <c r="C85" s="20">
        <v>5.97</v>
      </c>
      <c r="D85" s="183"/>
      <c r="E85" s="182"/>
      <c r="F85" s="69"/>
      <c r="G85" s="69"/>
      <c r="H85" s="69"/>
      <c r="I85" s="69"/>
      <c r="J85" s="24"/>
      <c r="K85" s="183"/>
      <c r="L85" s="182"/>
      <c r="M85" s="69"/>
      <c r="N85" s="69"/>
      <c r="O85" s="69"/>
      <c r="P85" s="69"/>
      <c r="Q85" s="24"/>
      <c r="R85" s="30"/>
      <c r="S85" s="22"/>
      <c r="T85" s="69"/>
      <c r="U85" s="69"/>
      <c r="V85" s="69"/>
      <c r="W85" s="69"/>
      <c r="X85" s="24"/>
      <c r="Y85" s="183"/>
      <c r="Z85" s="182"/>
      <c r="AA85" s="69"/>
      <c r="AB85" s="69"/>
      <c r="AC85" s="69"/>
      <c r="AD85" s="69"/>
      <c r="AE85" s="24"/>
      <c r="AF85" s="30"/>
      <c r="AG85" s="22"/>
      <c r="AH85" s="22"/>
      <c r="AI85" s="22"/>
      <c r="AJ85" s="22"/>
      <c r="AK85" s="22"/>
      <c r="AL85" s="23"/>
      <c r="AM85" s="183"/>
      <c r="AN85" s="182"/>
      <c r="AO85" s="69"/>
      <c r="AP85" s="69"/>
      <c r="AQ85" s="69"/>
      <c r="AR85" s="69"/>
      <c r="AS85" s="24"/>
      <c r="AT85" s="188"/>
      <c r="AU85" s="187"/>
      <c r="AV85" s="69"/>
      <c r="AW85" s="69"/>
      <c r="AX85" s="69"/>
      <c r="AY85" s="69"/>
      <c r="AZ85" s="24"/>
      <c r="BA85" s="188"/>
      <c r="BB85" s="187"/>
      <c r="BC85" s="69"/>
      <c r="BD85" s="69"/>
      <c r="BE85" s="69"/>
      <c r="BF85" s="69"/>
      <c r="BG85" s="24"/>
      <c r="BH85" s="188"/>
      <c r="BI85" s="187"/>
      <c r="BJ85" s="69"/>
      <c r="BK85" s="69"/>
      <c r="BL85" s="69"/>
      <c r="BM85" s="69"/>
      <c r="BN85" s="24"/>
      <c r="BO85" s="188">
        <v>9.1</v>
      </c>
      <c r="BP85" s="187"/>
      <c r="BQ85" s="69">
        <v>4122</v>
      </c>
      <c r="BR85" s="69">
        <v>516</v>
      </c>
      <c r="BS85" s="69"/>
      <c r="BT85" s="69">
        <v>3204</v>
      </c>
      <c r="BU85" s="69">
        <v>351</v>
      </c>
      <c r="BV85" s="188">
        <v>9.03</v>
      </c>
      <c r="BW85" s="187">
        <v>9.48</v>
      </c>
      <c r="BX85" s="69">
        <f t="shared" si="84"/>
        <v>3890.99</v>
      </c>
      <c r="BY85" s="69">
        <f t="shared" si="84"/>
        <v>431</v>
      </c>
      <c r="BZ85" s="189"/>
      <c r="CA85" s="69">
        <v>7094.99</v>
      </c>
      <c r="CB85" s="24">
        <v>782</v>
      </c>
      <c r="CC85" s="69"/>
      <c r="CD85" s="184">
        <f t="shared" si="67"/>
        <v>8012.99</v>
      </c>
      <c r="CE85" s="69">
        <f t="shared" si="68"/>
        <v>947</v>
      </c>
      <c r="CF85" s="182">
        <f t="shared" si="85"/>
        <v>8.46144667370644</v>
      </c>
      <c r="CG85" s="69">
        <f t="shared" si="69"/>
        <v>395.20938023450594</v>
      </c>
      <c r="CH85" s="181">
        <f t="shared" si="70"/>
        <v>1501.7956448911225</v>
      </c>
      <c r="CI85" s="72"/>
      <c r="CJ85" s="188">
        <v>8.94</v>
      </c>
      <c r="CK85" s="187">
        <v>9.41</v>
      </c>
      <c r="CL85" s="205">
        <f t="shared" si="96"/>
        <v>4994.66</v>
      </c>
      <c r="CM85" s="205">
        <f t="shared" si="97"/>
        <v>558.3800000000001</v>
      </c>
      <c r="CN85" s="189"/>
      <c r="CO85" s="69">
        <v>12089.65</v>
      </c>
      <c r="CP85" s="24">
        <v>1340.38</v>
      </c>
      <c r="CQ85" s="188"/>
      <c r="CR85" s="187"/>
      <c r="CS85" s="69"/>
      <c r="CT85" s="69"/>
      <c r="CU85" s="189"/>
      <c r="CV85" s="69"/>
      <c r="CW85" s="24"/>
      <c r="CX85" s="201"/>
      <c r="CY85" s="200"/>
      <c r="CZ85" s="69">
        <f t="shared" si="86"/>
        <v>0</v>
      </c>
      <c r="DA85" s="69">
        <f t="shared" si="87"/>
        <v>0</v>
      </c>
      <c r="DB85" s="199"/>
      <c r="DC85" s="199"/>
      <c r="DD85" s="198"/>
      <c r="DE85" s="183">
        <v>8.902764403570462</v>
      </c>
      <c r="DF85" s="182">
        <v>9.441629374641423</v>
      </c>
      <c r="DG85" s="69">
        <f t="shared" si="88"/>
        <v>8228.38</v>
      </c>
      <c r="DH85" s="69">
        <f t="shared" si="89"/>
        <v>924.25</v>
      </c>
      <c r="DI85" s="69"/>
      <c r="DJ85" s="69">
        <v>8228.38</v>
      </c>
      <c r="DK85" s="24">
        <v>924.25</v>
      </c>
      <c r="DL85" s="183">
        <v>8.923142613151153</v>
      </c>
      <c r="DM85" s="182">
        <v>9.456108597285068</v>
      </c>
      <c r="DN85" s="69">
        <f t="shared" si="90"/>
        <v>2220.620000000001</v>
      </c>
      <c r="DO85" s="69">
        <f t="shared" si="91"/>
        <v>246.75</v>
      </c>
      <c r="DP85" s="69">
        <v>0</v>
      </c>
      <c r="DQ85" s="69">
        <v>10449</v>
      </c>
      <c r="DR85" s="24">
        <v>1171</v>
      </c>
      <c r="DS85" s="186"/>
      <c r="DT85" s="72"/>
      <c r="DU85" s="72"/>
      <c r="DV85" s="72"/>
      <c r="DW85" s="72"/>
      <c r="DX85" s="72"/>
      <c r="DY85" s="185"/>
      <c r="DZ85" s="186"/>
      <c r="EA85" s="72"/>
      <c r="EB85" s="72"/>
      <c r="EC85" s="72"/>
      <c r="ED85" s="72"/>
      <c r="EE85" s="72"/>
      <c r="EF85" s="185"/>
      <c r="EG85" s="188">
        <v>8.921957040572792</v>
      </c>
      <c r="EH85" s="187">
        <v>9.456070826306913</v>
      </c>
      <c r="EI85" s="205">
        <f t="shared" si="92"/>
        <v>765.8999999999996</v>
      </c>
      <c r="EJ85" s="205">
        <f t="shared" si="93"/>
        <v>86</v>
      </c>
      <c r="EK85" s="69">
        <v>0</v>
      </c>
      <c r="EL85" s="69">
        <v>11214.9</v>
      </c>
      <c r="EM85" s="24">
        <v>1257</v>
      </c>
      <c r="EN85" s="190"/>
      <c r="EO85" s="190"/>
      <c r="EP85" s="72"/>
      <c r="EQ85" s="72"/>
      <c r="ER85" s="72"/>
      <c r="ES85" s="72"/>
      <c r="ET85" s="72"/>
      <c r="EU85" s="183">
        <v>8.88985406532314</v>
      </c>
      <c r="EV85" s="182">
        <v>9.454915003695492</v>
      </c>
      <c r="EW85" s="69">
        <v>1577.6000000000004</v>
      </c>
      <c r="EX85" s="69">
        <v>182</v>
      </c>
      <c r="EY85" s="69">
        <v>0</v>
      </c>
      <c r="EZ85" s="69">
        <v>12792.5</v>
      </c>
      <c r="FA85" s="24">
        <v>1439</v>
      </c>
      <c r="FB85" s="183">
        <v>8.867109233554617</v>
      </c>
      <c r="FC85" s="182">
        <v>9.430551989730423</v>
      </c>
      <c r="FD85" s="69">
        <f t="shared" si="94"/>
        <v>1900.2999999999993</v>
      </c>
      <c r="FE85" s="69">
        <f t="shared" si="95"/>
        <v>218</v>
      </c>
      <c r="FF85" s="69">
        <v>0</v>
      </c>
      <c r="FG85" s="69">
        <v>14692.8</v>
      </c>
      <c r="FH85" s="69">
        <v>1657</v>
      </c>
      <c r="FI85" s="183">
        <v>8.873194748358863</v>
      </c>
      <c r="FJ85" s="182">
        <v>9.435834787667249</v>
      </c>
      <c r="FK85" s="69">
        <v>5005.300000000001</v>
      </c>
      <c r="FL85" s="69">
        <v>571</v>
      </c>
      <c r="FM85" s="69">
        <v>0</v>
      </c>
      <c r="FN85" s="69">
        <v>16220.2</v>
      </c>
      <c r="FO85" s="24">
        <v>1828</v>
      </c>
      <c r="FP85" s="72"/>
      <c r="FQ85" s="184">
        <f t="shared" si="71"/>
        <v>24692.760000000002</v>
      </c>
      <c r="FR85" s="69">
        <f t="shared" si="72"/>
        <v>2786.38</v>
      </c>
      <c r="FS85" s="182">
        <f t="shared" si="64"/>
        <v>8.86194991350785</v>
      </c>
      <c r="FT85" s="69">
        <f t="shared" si="73"/>
        <v>1349.760703517588</v>
      </c>
      <c r="FU85" s="181">
        <f t="shared" si="74"/>
        <v>5264.066743718593</v>
      </c>
      <c r="FV85" s="166"/>
      <c r="FW85" s="183">
        <f t="shared" si="65"/>
        <v>8.938669122725669</v>
      </c>
      <c r="FX85" s="182">
        <f t="shared" si="66"/>
        <v>9.445638822415821</v>
      </c>
      <c r="FY85" s="69">
        <f t="shared" si="75"/>
        <v>32705.75</v>
      </c>
      <c r="FZ85" s="69">
        <f t="shared" si="76"/>
        <v>3733.38</v>
      </c>
      <c r="GA85" s="69">
        <f t="shared" si="77"/>
        <v>1744.970083752094</v>
      </c>
      <c r="GB85" s="181">
        <f t="shared" si="78"/>
        <v>6718.134822445562</v>
      </c>
      <c r="GC85" s="162"/>
      <c r="GD85" s="161">
        <f t="shared" si="83"/>
        <v>14692.8</v>
      </c>
      <c r="GE85" s="160">
        <f t="shared" si="79"/>
        <v>32705.75</v>
      </c>
      <c r="GF85" s="69">
        <f t="shared" si="63"/>
        <v>1828</v>
      </c>
      <c r="GG85" s="24">
        <f t="shared" si="80"/>
        <v>3733.38</v>
      </c>
      <c r="GH85" s="69"/>
      <c r="GI85" s="161">
        <f t="shared" si="81"/>
        <v>633.1055276381908</v>
      </c>
      <c r="GJ85" s="24">
        <f t="shared" si="82"/>
        <v>1744.970083752094</v>
      </c>
    </row>
    <row r="86" spans="1:192" s="20" customFormat="1" ht="12.75">
      <c r="A86" s="20" t="s">
        <v>14</v>
      </c>
      <c r="B86" s="21" t="s">
        <v>61</v>
      </c>
      <c r="C86" s="20">
        <v>5.97</v>
      </c>
      <c r="D86" s="183"/>
      <c r="E86" s="182"/>
      <c r="F86" s="69"/>
      <c r="G86" s="69"/>
      <c r="H86" s="69"/>
      <c r="I86" s="69"/>
      <c r="J86" s="24"/>
      <c r="K86" s="183"/>
      <c r="L86" s="182"/>
      <c r="M86" s="69"/>
      <c r="N86" s="69"/>
      <c r="O86" s="69"/>
      <c r="P86" s="69"/>
      <c r="Q86" s="24"/>
      <c r="R86" s="30"/>
      <c r="S86" s="22"/>
      <c r="T86" s="69"/>
      <c r="U86" s="69"/>
      <c r="V86" s="69"/>
      <c r="W86" s="69"/>
      <c r="X86" s="24"/>
      <c r="Y86" s="183"/>
      <c r="Z86" s="182"/>
      <c r="AA86" s="69"/>
      <c r="AB86" s="69"/>
      <c r="AC86" s="69"/>
      <c r="AD86" s="69"/>
      <c r="AE86" s="24"/>
      <c r="AF86" s="30"/>
      <c r="AG86" s="22"/>
      <c r="AH86" s="22"/>
      <c r="AI86" s="22"/>
      <c r="AJ86" s="22"/>
      <c r="AK86" s="22"/>
      <c r="AL86" s="23"/>
      <c r="AM86" s="183"/>
      <c r="AN86" s="182"/>
      <c r="AO86" s="69"/>
      <c r="AP86" s="69"/>
      <c r="AQ86" s="69"/>
      <c r="AR86" s="69"/>
      <c r="AS86" s="24"/>
      <c r="AT86" s="188"/>
      <c r="AU86" s="187"/>
      <c r="AV86" s="69"/>
      <c r="AW86" s="69"/>
      <c r="AX86" s="69"/>
      <c r="AY86" s="69"/>
      <c r="AZ86" s="24"/>
      <c r="BA86" s="188"/>
      <c r="BB86" s="187"/>
      <c r="BC86" s="69"/>
      <c r="BD86" s="69"/>
      <c r="BE86" s="69"/>
      <c r="BF86" s="69"/>
      <c r="BG86" s="24"/>
      <c r="BH86" s="188"/>
      <c r="BI86" s="187"/>
      <c r="BJ86" s="69"/>
      <c r="BK86" s="69"/>
      <c r="BL86" s="69"/>
      <c r="BM86" s="69"/>
      <c r="BN86" s="24"/>
      <c r="BO86" s="188">
        <v>7.98</v>
      </c>
      <c r="BP86" s="187"/>
      <c r="BQ86" s="69">
        <v>5362</v>
      </c>
      <c r="BR86" s="69">
        <v>608</v>
      </c>
      <c r="BS86" s="69"/>
      <c r="BT86" s="69">
        <v>4122</v>
      </c>
      <c r="BU86" s="69">
        <v>516</v>
      </c>
      <c r="BV86" s="188">
        <v>7.91</v>
      </c>
      <c r="BW86" s="187">
        <v>8.48</v>
      </c>
      <c r="BX86" s="69">
        <f t="shared" si="84"/>
        <v>1065.3599999999997</v>
      </c>
      <c r="BY86" s="69">
        <f t="shared" si="84"/>
        <v>139.5</v>
      </c>
      <c r="BZ86" s="189"/>
      <c r="CA86" s="69">
        <v>5187.36</v>
      </c>
      <c r="CB86" s="24">
        <v>655.5</v>
      </c>
      <c r="CC86" s="69"/>
      <c r="CD86" s="184">
        <f t="shared" si="67"/>
        <v>6427.36</v>
      </c>
      <c r="CE86" s="69">
        <f t="shared" si="68"/>
        <v>747.5</v>
      </c>
      <c r="CF86" s="182">
        <f t="shared" si="85"/>
        <v>8.598474916387959</v>
      </c>
      <c r="CG86" s="69">
        <f t="shared" si="69"/>
        <v>329.10971524288107</v>
      </c>
      <c r="CH86" s="181">
        <f t="shared" si="70"/>
        <v>1250.616917922948</v>
      </c>
      <c r="CI86" s="72"/>
      <c r="CJ86" s="188">
        <v>7.44</v>
      </c>
      <c r="CK86" s="187">
        <v>8.02</v>
      </c>
      <c r="CL86" s="205">
        <f t="shared" si="96"/>
        <v>1301.96</v>
      </c>
      <c r="CM86" s="205">
        <f t="shared" si="97"/>
        <v>174.88</v>
      </c>
      <c r="CN86" s="189"/>
      <c r="CO86" s="69">
        <v>6489.32</v>
      </c>
      <c r="CP86" s="24">
        <v>830.38</v>
      </c>
      <c r="CQ86" s="188">
        <v>7.41</v>
      </c>
      <c r="CR86" s="187">
        <v>8.03</v>
      </c>
      <c r="CS86" s="69">
        <f aca="true" t="shared" si="98" ref="CS86:CS98">CV86-CO86</f>
        <v>1827.5599999999995</v>
      </c>
      <c r="CT86" s="69">
        <f aca="true" t="shared" si="99" ref="CT86:CT98">CW86-CP86</f>
        <v>246.5000000000001</v>
      </c>
      <c r="CU86" s="189"/>
      <c r="CV86" s="69">
        <v>8316.88</v>
      </c>
      <c r="CW86" s="24">
        <v>1076.88</v>
      </c>
      <c r="CX86" s="188">
        <v>7.701459270131947</v>
      </c>
      <c r="CY86" s="187">
        <v>8.291496655518394</v>
      </c>
      <c r="CZ86" s="69">
        <f t="shared" si="86"/>
        <v>1599.75</v>
      </c>
      <c r="DA86" s="69">
        <f t="shared" si="87"/>
        <v>210.75</v>
      </c>
      <c r="DB86" s="69">
        <v>0</v>
      </c>
      <c r="DC86" s="69">
        <v>9916.63</v>
      </c>
      <c r="DD86" s="24">
        <v>1287.63</v>
      </c>
      <c r="DE86" s="183">
        <v>7.705770887166236</v>
      </c>
      <c r="DF86" s="182">
        <v>8.2959940652819</v>
      </c>
      <c r="DG86" s="69">
        <f t="shared" si="88"/>
        <v>1266.3700000000008</v>
      </c>
      <c r="DH86" s="69">
        <f t="shared" si="89"/>
        <v>163.6199999999999</v>
      </c>
      <c r="DI86" s="69">
        <v>0</v>
      </c>
      <c r="DJ86" s="69">
        <v>11183</v>
      </c>
      <c r="DK86" s="24">
        <v>1451.25</v>
      </c>
      <c r="DL86" s="183">
        <v>7.7159927579963785</v>
      </c>
      <c r="DM86" s="182">
        <v>8.302207792207792</v>
      </c>
      <c r="DN86" s="69">
        <f t="shared" si="90"/>
        <v>1602.3999999999996</v>
      </c>
      <c r="DO86" s="69">
        <f t="shared" si="91"/>
        <v>205.75</v>
      </c>
      <c r="DP86" s="69">
        <v>0</v>
      </c>
      <c r="DQ86" s="69">
        <v>12785.4</v>
      </c>
      <c r="DR86" s="24">
        <v>1657</v>
      </c>
      <c r="DS86" s="186"/>
      <c r="DT86" s="72"/>
      <c r="DU86" s="72"/>
      <c r="DV86" s="72"/>
      <c r="DW86" s="72"/>
      <c r="DX86" s="72"/>
      <c r="DY86" s="185"/>
      <c r="DZ86" s="186"/>
      <c r="EA86" s="72"/>
      <c r="EB86" s="72"/>
      <c r="EC86" s="72"/>
      <c r="ED86" s="72"/>
      <c r="EE86" s="72"/>
      <c r="EF86" s="185"/>
      <c r="EG86" s="188">
        <v>7.69173140954495</v>
      </c>
      <c r="EH86" s="187">
        <v>8.279868578255675</v>
      </c>
      <c r="EI86" s="205">
        <f t="shared" si="92"/>
        <v>1075.1000000000004</v>
      </c>
      <c r="EJ86" s="205">
        <f t="shared" si="93"/>
        <v>145</v>
      </c>
      <c r="EK86" s="69">
        <v>0</v>
      </c>
      <c r="EL86" s="69">
        <v>13860.5</v>
      </c>
      <c r="EM86" s="24">
        <v>1802</v>
      </c>
      <c r="EN86" s="182">
        <v>7.683032128514056</v>
      </c>
      <c r="EO86" s="182">
        <v>8.277230935640887</v>
      </c>
      <c r="EP86" s="69">
        <f>ES86-EL86</f>
        <v>1444.1000000000004</v>
      </c>
      <c r="EQ86" s="69">
        <f>ET86-EM86</f>
        <v>190</v>
      </c>
      <c r="ER86" s="69">
        <v>0</v>
      </c>
      <c r="ES86" s="69">
        <v>15304.6</v>
      </c>
      <c r="ET86" s="69">
        <v>1992</v>
      </c>
      <c r="EU86" s="183">
        <v>7.682498830135704</v>
      </c>
      <c r="EV86" s="182">
        <v>8.27912254160363</v>
      </c>
      <c r="EW86" s="69">
        <v>1112.8999999999996</v>
      </c>
      <c r="EX86" s="69">
        <v>145</v>
      </c>
      <c r="EY86" s="69">
        <v>0</v>
      </c>
      <c r="EZ86" s="69">
        <v>16417.5</v>
      </c>
      <c r="FA86" s="24">
        <v>2137</v>
      </c>
      <c r="FB86" s="183">
        <v>7.663132209405502</v>
      </c>
      <c r="FC86" s="182">
        <v>8.256548757170172</v>
      </c>
      <c r="FD86" s="69">
        <f t="shared" si="94"/>
        <v>855.2000000000007</v>
      </c>
      <c r="FE86" s="69">
        <f t="shared" si="95"/>
        <v>117</v>
      </c>
      <c r="FF86" s="69">
        <v>0</v>
      </c>
      <c r="FG86" s="69">
        <v>17272.7</v>
      </c>
      <c r="FH86" s="69">
        <v>2254</v>
      </c>
      <c r="FI86" s="183">
        <v>7.647307373653686</v>
      </c>
      <c r="FJ86" s="182">
        <v>8.237661758143686</v>
      </c>
      <c r="FK86" s="69">
        <v>3155.999999999998</v>
      </c>
      <c r="FL86" s="69">
        <v>422</v>
      </c>
      <c r="FM86" s="69">
        <v>0</v>
      </c>
      <c r="FN86" s="69">
        <v>18460.6</v>
      </c>
      <c r="FO86" s="24">
        <v>2414</v>
      </c>
      <c r="FP86" s="72"/>
      <c r="FQ86" s="184">
        <f t="shared" si="71"/>
        <v>15241.339999999998</v>
      </c>
      <c r="FR86" s="69">
        <f t="shared" si="72"/>
        <v>2020.5</v>
      </c>
      <c r="FS86" s="182">
        <f t="shared" si="64"/>
        <v>7.543350655778272</v>
      </c>
      <c r="FT86" s="69">
        <f t="shared" si="73"/>
        <v>532.4882747068673</v>
      </c>
      <c r="FU86" s="181">
        <f t="shared" si="74"/>
        <v>2076.7042713567826</v>
      </c>
      <c r="FV86" s="166"/>
      <c r="FW86" s="183">
        <f t="shared" si="65"/>
        <v>7.685910405545705</v>
      </c>
      <c r="FX86" s="182">
        <f t="shared" si="66"/>
        <v>8.250011916711104</v>
      </c>
      <c r="FY86" s="69">
        <f t="shared" si="75"/>
        <v>21668.7</v>
      </c>
      <c r="FZ86" s="69">
        <f t="shared" si="76"/>
        <v>2768</v>
      </c>
      <c r="GA86" s="69">
        <f t="shared" si="77"/>
        <v>861.5979899497488</v>
      </c>
      <c r="GB86" s="181">
        <f t="shared" si="78"/>
        <v>3317.152261306533</v>
      </c>
      <c r="GC86" s="162"/>
      <c r="GD86" s="161">
        <f t="shared" si="83"/>
        <v>17272.7</v>
      </c>
      <c r="GE86" s="160">
        <f t="shared" si="79"/>
        <v>21668.7</v>
      </c>
      <c r="GF86" s="69">
        <f t="shared" si="63"/>
        <v>2414</v>
      </c>
      <c r="GG86" s="24">
        <f t="shared" si="80"/>
        <v>2768</v>
      </c>
      <c r="GH86" s="69"/>
      <c r="GI86" s="161">
        <f t="shared" si="81"/>
        <v>479.2495812395314</v>
      </c>
      <c r="GJ86" s="24">
        <f t="shared" si="82"/>
        <v>861.5979899497488</v>
      </c>
    </row>
    <row r="87" spans="1:192" s="20" customFormat="1" ht="12.75">
      <c r="A87" s="20" t="s">
        <v>14</v>
      </c>
      <c r="B87" s="21" t="s">
        <v>62</v>
      </c>
      <c r="C87" s="20">
        <v>5.97</v>
      </c>
      <c r="D87" s="183"/>
      <c r="E87" s="182"/>
      <c r="F87" s="69"/>
      <c r="G87" s="69"/>
      <c r="H87" s="69"/>
      <c r="I87" s="69"/>
      <c r="J87" s="24"/>
      <c r="K87" s="183"/>
      <c r="L87" s="182"/>
      <c r="M87" s="69"/>
      <c r="N87" s="69"/>
      <c r="O87" s="69"/>
      <c r="P87" s="69"/>
      <c r="Q87" s="24"/>
      <c r="R87" s="30"/>
      <c r="S87" s="22"/>
      <c r="T87" s="69"/>
      <c r="U87" s="69"/>
      <c r="V87" s="69"/>
      <c r="W87" s="69"/>
      <c r="X87" s="24"/>
      <c r="Y87" s="183"/>
      <c r="Z87" s="182"/>
      <c r="AA87" s="69"/>
      <c r="AB87" s="69"/>
      <c r="AC87" s="69"/>
      <c r="AD87" s="69"/>
      <c r="AE87" s="24"/>
      <c r="AF87" s="30"/>
      <c r="AG87" s="22"/>
      <c r="AH87" s="22"/>
      <c r="AI87" s="22"/>
      <c r="AJ87" s="22"/>
      <c r="AK87" s="22"/>
      <c r="AL87" s="23"/>
      <c r="AM87" s="183"/>
      <c r="AN87" s="182"/>
      <c r="AO87" s="69"/>
      <c r="AP87" s="69"/>
      <c r="AQ87" s="69"/>
      <c r="AR87" s="69"/>
      <c r="AS87" s="24"/>
      <c r="AT87" s="188"/>
      <c r="AU87" s="187"/>
      <c r="AV87" s="69"/>
      <c r="AW87" s="69"/>
      <c r="AX87" s="69"/>
      <c r="AY87" s="69"/>
      <c r="AZ87" s="24"/>
      <c r="BA87" s="188"/>
      <c r="BB87" s="187"/>
      <c r="BC87" s="69"/>
      <c r="BD87" s="69"/>
      <c r="BE87" s="69"/>
      <c r="BF87" s="69"/>
      <c r="BG87" s="24"/>
      <c r="BH87" s="188"/>
      <c r="BI87" s="187"/>
      <c r="BJ87" s="69"/>
      <c r="BK87" s="69"/>
      <c r="BL87" s="69"/>
      <c r="BM87" s="69"/>
      <c r="BN87" s="24"/>
      <c r="BO87" s="188">
        <v>8.81</v>
      </c>
      <c r="BP87" s="187"/>
      <c r="BQ87" s="69">
        <v>5362</v>
      </c>
      <c r="BR87" s="69">
        <v>608</v>
      </c>
      <c r="BS87" s="69"/>
      <c r="BT87" s="69">
        <v>5362</v>
      </c>
      <c r="BU87" s="69">
        <v>608</v>
      </c>
      <c r="BV87" s="188">
        <v>8.66</v>
      </c>
      <c r="BW87" s="187">
        <v>9.25</v>
      </c>
      <c r="BX87" s="69">
        <f aca="true" t="shared" si="100" ref="BX87:BX98">CA87-BT87</f>
        <v>1494.5100000000002</v>
      </c>
      <c r="BY87" s="69"/>
      <c r="BZ87" s="189"/>
      <c r="CA87" s="69">
        <v>6856.51</v>
      </c>
      <c r="CB87" s="24">
        <v>791.38</v>
      </c>
      <c r="CC87" s="69"/>
      <c r="CD87" s="184">
        <f t="shared" si="67"/>
        <v>6856.51</v>
      </c>
      <c r="CE87" s="69">
        <f t="shared" si="68"/>
        <v>608</v>
      </c>
      <c r="CF87" s="182">
        <f t="shared" si="85"/>
        <v>11.277154605263158</v>
      </c>
      <c r="CG87" s="69">
        <f t="shared" si="69"/>
        <v>540.4941373534339</v>
      </c>
      <c r="CH87" s="181">
        <f t="shared" si="70"/>
        <v>2053.8777219430485</v>
      </c>
      <c r="CI87" s="72"/>
      <c r="CJ87" s="188">
        <v>8.09</v>
      </c>
      <c r="CK87" s="187">
        <v>8.78</v>
      </c>
      <c r="CL87" s="205">
        <f t="shared" si="96"/>
        <v>1475.6599999999999</v>
      </c>
      <c r="CM87" s="205">
        <f t="shared" si="97"/>
        <v>182.5</v>
      </c>
      <c r="CN87" s="189"/>
      <c r="CO87" s="69">
        <v>8332.17</v>
      </c>
      <c r="CP87" s="24">
        <v>973.88</v>
      </c>
      <c r="CQ87" s="188">
        <v>7.15</v>
      </c>
      <c r="CR87" s="187">
        <v>8.56</v>
      </c>
      <c r="CS87" s="69">
        <f t="shared" si="98"/>
        <v>2146.5499999999993</v>
      </c>
      <c r="CT87" s="69">
        <f t="shared" si="99"/>
        <v>270.12</v>
      </c>
      <c r="CU87" s="189"/>
      <c r="CV87" s="69">
        <v>10478.72</v>
      </c>
      <c r="CW87" s="24">
        <v>1244</v>
      </c>
      <c r="CX87" s="188">
        <v>8.305415444770283</v>
      </c>
      <c r="CY87" s="187">
        <v>8.89990223463687</v>
      </c>
      <c r="CZ87" s="69">
        <f t="shared" si="86"/>
        <v>2265.9400000000005</v>
      </c>
      <c r="DA87" s="69">
        <f t="shared" si="87"/>
        <v>290.5</v>
      </c>
      <c r="DB87" s="69">
        <v>0</v>
      </c>
      <c r="DC87" s="69">
        <v>12744.66</v>
      </c>
      <c r="DD87" s="24">
        <v>1534.5</v>
      </c>
      <c r="DE87" s="183">
        <v>8.249187882235812</v>
      </c>
      <c r="DF87" s="182">
        <v>8.831399562693758</v>
      </c>
      <c r="DG87" s="69">
        <f t="shared" si="88"/>
        <v>1755.3500000000004</v>
      </c>
      <c r="DH87" s="69">
        <f t="shared" si="89"/>
        <v>223.25</v>
      </c>
      <c r="DI87" s="69">
        <v>0</v>
      </c>
      <c r="DJ87" s="69">
        <v>14500.01</v>
      </c>
      <c r="DK87" s="24">
        <v>1757.75</v>
      </c>
      <c r="DL87" s="183">
        <v>8.193815915627995</v>
      </c>
      <c r="DM87" s="182">
        <v>8.751817716333845</v>
      </c>
      <c r="DN87" s="69">
        <f t="shared" si="90"/>
        <v>2592.289999999999</v>
      </c>
      <c r="DO87" s="69">
        <f t="shared" si="91"/>
        <v>328.25</v>
      </c>
      <c r="DP87" s="69">
        <v>0</v>
      </c>
      <c r="DQ87" s="69">
        <v>17092.3</v>
      </c>
      <c r="DR87" s="24">
        <v>2086</v>
      </c>
      <c r="DS87" s="186"/>
      <c r="DT87" s="72"/>
      <c r="DU87" s="72"/>
      <c r="DV87" s="72"/>
      <c r="DW87" s="72"/>
      <c r="DX87" s="72"/>
      <c r="DY87" s="185"/>
      <c r="DZ87" s="186"/>
      <c r="EA87" s="72"/>
      <c r="EB87" s="72"/>
      <c r="EC87" s="72"/>
      <c r="ED87" s="72"/>
      <c r="EE87" s="72"/>
      <c r="EF87" s="185"/>
      <c r="EG87" s="188">
        <v>8.20226975120035</v>
      </c>
      <c r="EH87" s="187">
        <v>8.752398695854682</v>
      </c>
      <c r="EI87" s="205">
        <f t="shared" si="92"/>
        <v>1699.1000000000022</v>
      </c>
      <c r="EJ87" s="205">
        <f t="shared" si="93"/>
        <v>205</v>
      </c>
      <c r="EK87" s="69">
        <v>0</v>
      </c>
      <c r="EL87" s="69">
        <v>18791.4</v>
      </c>
      <c r="EM87" s="24">
        <v>2291</v>
      </c>
      <c r="EN87" s="182">
        <v>8.141865844255975</v>
      </c>
      <c r="EO87" s="182">
        <v>8.680641183723798</v>
      </c>
      <c r="EP87" s="69">
        <f>ES87-EL87</f>
        <v>2328.5999999999985</v>
      </c>
      <c r="EQ87" s="69">
        <f>ET87-EM87</f>
        <v>303</v>
      </c>
      <c r="ER87" s="69">
        <v>0</v>
      </c>
      <c r="ES87" s="69">
        <v>21120</v>
      </c>
      <c r="ET87" s="69">
        <v>2594</v>
      </c>
      <c r="EU87" s="183">
        <v>8.068696544645912</v>
      </c>
      <c r="EV87" s="182">
        <v>8.595043731778425</v>
      </c>
      <c r="EW87" s="69">
        <v>2464.7999999999993</v>
      </c>
      <c r="EX87" s="69">
        <v>329</v>
      </c>
      <c r="EY87" s="69">
        <v>0</v>
      </c>
      <c r="EZ87" s="69">
        <v>23584.8</v>
      </c>
      <c r="FA87" s="24">
        <v>2923</v>
      </c>
      <c r="FB87" s="183">
        <v>8.001350078492935</v>
      </c>
      <c r="FC87" s="182">
        <v>8.526028772164603</v>
      </c>
      <c r="FD87" s="69">
        <f t="shared" si="94"/>
        <v>1899.5</v>
      </c>
      <c r="FE87" s="69">
        <f t="shared" si="95"/>
        <v>262</v>
      </c>
      <c r="FF87" s="69">
        <v>0</v>
      </c>
      <c r="FG87" s="69">
        <v>25484.3</v>
      </c>
      <c r="FH87" s="69">
        <v>3185</v>
      </c>
      <c r="FI87" s="183">
        <v>7.949971031286211</v>
      </c>
      <c r="FJ87" s="182">
        <v>8.472769373263352</v>
      </c>
      <c r="FK87" s="69">
        <v>6323.299999999999</v>
      </c>
      <c r="FL87" s="69">
        <v>858</v>
      </c>
      <c r="FM87" s="69">
        <v>0</v>
      </c>
      <c r="FN87" s="69">
        <v>27443.3</v>
      </c>
      <c r="FO87" s="24">
        <v>3452</v>
      </c>
      <c r="FP87" s="72"/>
      <c r="FQ87" s="184">
        <f t="shared" si="71"/>
        <v>24951.09</v>
      </c>
      <c r="FR87" s="69">
        <f t="shared" si="72"/>
        <v>3251.62</v>
      </c>
      <c r="FS87" s="182">
        <f t="shared" si="64"/>
        <v>7.673433550045823</v>
      </c>
      <c r="FT87" s="69">
        <f t="shared" si="73"/>
        <v>927.7920603015082</v>
      </c>
      <c r="FU87" s="181">
        <f t="shared" si="74"/>
        <v>3618.389035175882</v>
      </c>
      <c r="FV87" s="166"/>
      <c r="FW87" s="183">
        <f t="shared" si="65"/>
        <v>8.151881041042957</v>
      </c>
      <c r="FX87" s="182">
        <f t="shared" si="66"/>
        <v>8.736363751859031</v>
      </c>
      <c r="FY87" s="69">
        <f t="shared" si="75"/>
        <v>31807.6</v>
      </c>
      <c r="FZ87" s="69">
        <f t="shared" si="76"/>
        <v>3859.62</v>
      </c>
      <c r="GA87" s="69">
        <f t="shared" si="77"/>
        <v>1468.2861976549411</v>
      </c>
      <c r="GB87" s="181">
        <f t="shared" si="78"/>
        <v>5652.901860971523</v>
      </c>
      <c r="GC87" s="162"/>
      <c r="GD87" s="161">
        <f t="shared" si="83"/>
        <v>25484.3</v>
      </c>
      <c r="GE87" s="160">
        <f t="shared" si="79"/>
        <v>31807.6</v>
      </c>
      <c r="GF87" s="69">
        <f t="shared" si="63"/>
        <v>3452</v>
      </c>
      <c r="GG87" s="24">
        <f t="shared" si="80"/>
        <v>3859.62</v>
      </c>
      <c r="GH87" s="69"/>
      <c r="GI87" s="161">
        <f t="shared" si="81"/>
        <v>816.7269681742046</v>
      </c>
      <c r="GJ87" s="24">
        <f t="shared" si="82"/>
        <v>1468.2861976549411</v>
      </c>
    </row>
    <row r="88" spans="1:192" s="20" customFormat="1" ht="12.75">
      <c r="A88" s="20" t="s">
        <v>14</v>
      </c>
      <c r="B88" s="21" t="s">
        <v>63</v>
      </c>
      <c r="C88" s="20">
        <v>5.97</v>
      </c>
      <c r="D88" s="183"/>
      <c r="E88" s="182"/>
      <c r="F88" s="69"/>
      <c r="G88" s="69"/>
      <c r="H88" s="69"/>
      <c r="I88" s="69"/>
      <c r="J88" s="24"/>
      <c r="K88" s="183"/>
      <c r="L88" s="182"/>
      <c r="M88" s="69"/>
      <c r="N88" s="69"/>
      <c r="O88" s="69"/>
      <c r="P88" s="69"/>
      <c r="Q88" s="24"/>
      <c r="R88" s="30"/>
      <c r="S88" s="22"/>
      <c r="T88" s="69"/>
      <c r="U88" s="69"/>
      <c r="V88" s="69"/>
      <c r="W88" s="69"/>
      <c r="X88" s="24"/>
      <c r="Y88" s="183"/>
      <c r="Z88" s="182"/>
      <c r="AA88" s="69"/>
      <c r="AB88" s="69"/>
      <c r="AC88" s="69"/>
      <c r="AD88" s="69"/>
      <c r="AE88" s="24"/>
      <c r="AF88" s="30"/>
      <c r="AG88" s="22"/>
      <c r="AH88" s="22"/>
      <c r="AI88" s="22"/>
      <c r="AJ88" s="22"/>
      <c r="AK88" s="22"/>
      <c r="AL88" s="23"/>
      <c r="AM88" s="183"/>
      <c r="AN88" s="182"/>
      <c r="AO88" s="69"/>
      <c r="AP88" s="69"/>
      <c r="AQ88" s="69"/>
      <c r="AR88" s="69"/>
      <c r="AS88" s="24"/>
      <c r="AT88" s="188"/>
      <c r="AU88" s="187"/>
      <c r="AV88" s="69"/>
      <c r="AW88" s="69"/>
      <c r="AX88" s="69"/>
      <c r="AY88" s="69"/>
      <c r="AZ88" s="24"/>
      <c r="BA88" s="188"/>
      <c r="BB88" s="187"/>
      <c r="BC88" s="69"/>
      <c r="BD88" s="69"/>
      <c r="BE88" s="69"/>
      <c r="BF88" s="69"/>
      <c r="BG88" s="24"/>
      <c r="BH88" s="188"/>
      <c r="BI88" s="187"/>
      <c r="BJ88" s="69"/>
      <c r="BK88" s="69"/>
      <c r="BL88" s="69"/>
      <c r="BM88" s="69"/>
      <c r="BN88" s="24"/>
      <c r="BO88" s="188">
        <v>8.41</v>
      </c>
      <c r="BP88" s="187"/>
      <c r="BQ88" s="69">
        <v>3339</v>
      </c>
      <c r="BR88" s="69">
        <v>397</v>
      </c>
      <c r="BS88" s="69"/>
      <c r="BT88" s="69">
        <v>3339</v>
      </c>
      <c r="BU88" s="69">
        <v>397</v>
      </c>
      <c r="BV88" s="188">
        <v>8.21</v>
      </c>
      <c r="BW88" s="187">
        <v>8.67</v>
      </c>
      <c r="BX88" s="69">
        <f t="shared" si="100"/>
        <v>760.4899999999998</v>
      </c>
      <c r="BY88" s="69">
        <f aca="true" t="shared" si="101" ref="BY88:BY95">CB88-BU88</f>
        <v>102.5</v>
      </c>
      <c r="BZ88" s="189"/>
      <c r="CA88" s="69">
        <v>4099.49</v>
      </c>
      <c r="CB88" s="24">
        <v>499.5</v>
      </c>
      <c r="CC88" s="69"/>
      <c r="CD88" s="184">
        <f t="shared" si="67"/>
        <v>4099.49</v>
      </c>
      <c r="CE88" s="69">
        <f t="shared" si="68"/>
        <v>499.5</v>
      </c>
      <c r="CF88" s="182">
        <f t="shared" si="85"/>
        <v>8.207187187187186</v>
      </c>
      <c r="CG88" s="69">
        <f t="shared" si="69"/>
        <v>187.18174204355103</v>
      </c>
      <c r="CH88" s="181">
        <f t="shared" si="70"/>
        <v>711.2906197654938</v>
      </c>
      <c r="CI88" s="72"/>
      <c r="CJ88" s="188">
        <v>8.09</v>
      </c>
      <c r="CK88" s="187">
        <v>8.56</v>
      </c>
      <c r="CL88" s="205">
        <f t="shared" si="96"/>
        <v>859.5799999999999</v>
      </c>
      <c r="CM88" s="205">
        <f t="shared" si="97"/>
        <v>113.13</v>
      </c>
      <c r="CN88" s="189"/>
      <c r="CO88" s="69">
        <v>4959.07</v>
      </c>
      <c r="CP88" s="24">
        <v>612.63</v>
      </c>
      <c r="CQ88" s="188">
        <v>7.65</v>
      </c>
      <c r="CR88" s="187">
        <v>8.17</v>
      </c>
      <c r="CS88" s="69">
        <f t="shared" si="98"/>
        <v>1823.5500000000002</v>
      </c>
      <c r="CT88" s="69">
        <f t="shared" si="99"/>
        <v>238.37</v>
      </c>
      <c r="CU88" s="189"/>
      <c r="CV88" s="69">
        <v>6782.62</v>
      </c>
      <c r="CW88" s="24">
        <v>851</v>
      </c>
      <c r="CX88" s="188">
        <v>7.864388386294801</v>
      </c>
      <c r="CY88" s="187">
        <v>8.340653936698928</v>
      </c>
      <c r="CZ88" s="69">
        <f t="shared" si="86"/>
        <v>1188.96</v>
      </c>
      <c r="DA88" s="69">
        <f t="shared" si="87"/>
        <v>162.63</v>
      </c>
      <c r="DB88" s="69">
        <v>0</v>
      </c>
      <c r="DC88" s="69">
        <v>7971.58</v>
      </c>
      <c r="DD88" s="24">
        <v>1013.63</v>
      </c>
      <c r="DE88" s="183">
        <v>7.800855249091297</v>
      </c>
      <c r="DF88" s="182">
        <v>8.266628601466417</v>
      </c>
      <c r="DG88" s="69">
        <f t="shared" si="88"/>
        <v>1149.5699999999997</v>
      </c>
      <c r="DH88" s="69">
        <f t="shared" si="89"/>
        <v>155.62</v>
      </c>
      <c r="DI88" s="69">
        <v>0</v>
      </c>
      <c r="DJ88" s="69">
        <v>9121.15</v>
      </c>
      <c r="DK88" s="24">
        <v>1169.25</v>
      </c>
      <c r="DL88" s="183">
        <v>7.73854907539118</v>
      </c>
      <c r="DM88" s="182">
        <v>8.199246420497362</v>
      </c>
      <c r="DN88" s="69">
        <f t="shared" si="90"/>
        <v>1759.25</v>
      </c>
      <c r="DO88" s="69">
        <f t="shared" si="91"/>
        <v>236.75</v>
      </c>
      <c r="DP88" s="69">
        <v>0</v>
      </c>
      <c r="DQ88" s="69">
        <v>10880.4</v>
      </c>
      <c r="DR88" s="24">
        <v>1406</v>
      </c>
      <c r="DS88" s="186"/>
      <c r="DT88" s="72"/>
      <c r="DU88" s="72"/>
      <c r="DV88" s="72"/>
      <c r="DW88" s="72"/>
      <c r="DX88" s="72"/>
      <c r="DY88" s="185"/>
      <c r="DZ88" s="186"/>
      <c r="EA88" s="72"/>
      <c r="EB88" s="72"/>
      <c r="EC88" s="72"/>
      <c r="ED88" s="72"/>
      <c r="EE88" s="72"/>
      <c r="EF88" s="185"/>
      <c r="EG88" s="188">
        <v>7.852383863080685</v>
      </c>
      <c r="EH88" s="187">
        <v>8.293415106520335</v>
      </c>
      <c r="EI88" s="205">
        <f t="shared" si="92"/>
        <v>1966.1000000000004</v>
      </c>
      <c r="EJ88" s="205">
        <f t="shared" si="93"/>
        <v>230</v>
      </c>
      <c r="EK88" s="69">
        <v>0</v>
      </c>
      <c r="EL88" s="69">
        <v>12846.5</v>
      </c>
      <c r="EM88" s="24">
        <v>1636</v>
      </c>
      <c r="EN88" s="190"/>
      <c r="EO88" s="190"/>
      <c r="EP88" s="72"/>
      <c r="EQ88" s="72"/>
      <c r="ER88" s="72"/>
      <c r="ES88" s="72"/>
      <c r="ET88" s="72"/>
      <c r="EU88" s="183">
        <v>8.03352051835853</v>
      </c>
      <c r="EV88" s="182">
        <v>8.42664250113276</v>
      </c>
      <c r="EW88" s="69">
        <f>EZ88-EL88</f>
        <v>5751.0999999999985</v>
      </c>
      <c r="EX88" s="69">
        <f>FA88-EM88</f>
        <v>679</v>
      </c>
      <c r="EY88" s="69"/>
      <c r="EZ88" s="69">
        <v>18597.6</v>
      </c>
      <c r="FA88" s="24">
        <v>2315</v>
      </c>
      <c r="FB88" s="183">
        <v>8.059759876065065</v>
      </c>
      <c r="FC88" s="182">
        <v>8.442312373225151</v>
      </c>
      <c r="FD88" s="69">
        <f t="shared" si="94"/>
        <v>2212.7000000000007</v>
      </c>
      <c r="FE88" s="69">
        <f t="shared" si="95"/>
        <v>267</v>
      </c>
      <c r="FF88" s="69">
        <v>0</v>
      </c>
      <c r="FG88" s="69">
        <v>20810.3</v>
      </c>
      <c r="FH88" s="69">
        <v>2582</v>
      </c>
      <c r="FI88" s="183">
        <v>8.100842105263158</v>
      </c>
      <c r="FJ88" s="182">
        <v>8.481778104335048</v>
      </c>
      <c r="FK88" s="69">
        <v>10240.900000000001</v>
      </c>
      <c r="FL88" s="69">
        <v>1214</v>
      </c>
      <c r="FM88" s="69">
        <v>0</v>
      </c>
      <c r="FN88" s="69">
        <v>23087.4</v>
      </c>
      <c r="FO88" s="24">
        <v>2850</v>
      </c>
      <c r="FP88" s="72"/>
      <c r="FQ88" s="184">
        <f t="shared" si="71"/>
        <v>26951.71</v>
      </c>
      <c r="FR88" s="69">
        <f t="shared" si="72"/>
        <v>3296.5</v>
      </c>
      <c r="FS88" s="182">
        <f t="shared" si="64"/>
        <v>8.17585621113302</v>
      </c>
      <c r="FT88" s="69">
        <f t="shared" si="73"/>
        <v>1218.0242881072027</v>
      </c>
      <c r="FU88" s="181">
        <f t="shared" si="74"/>
        <v>4750.29472361809</v>
      </c>
      <c r="FV88" s="166"/>
      <c r="FW88" s="183">
        <f t="shared" si="65"/>
        <v>7.9827544612313375</v>
      </c>
      <c r="FX88" s="182">
        <f t="shared" si="66"/>
        <v>8.3850677043876</v>
      </c>
      <c r="FY88" s="69">
        <f t="shared" si="75"/>
        <v>31051.199999999997</v>
      </c>
      <c r="FZ88" s="69">
        <f t="shared" si="76"/>
        <v>3796</v>
      </c>
      <c r="GA88" s="69">
        <f t="shared" si="77"/>
        <v>1405.2060301507536</v>
      </c>
      <c r="GB88" s="181">
        <f t="shared" si="78"/>
        <v>5410.043216080401</v>
      </c>
      <c r="GC88" s="162"/>
      <c r="GD88" s="161">
        <f t="shared" si="83"/>
        <v>20810.3</v>
      </c>
      <c r="GE88" s="160">
        <f t="shared" si="79"/>
        <v>31051.199999999997</v>
      </c>
      <c r="GF88" s="69">
        <f t="shared" si="63"/>
        <v>2850</v>
      </c>
      <c r="GG88" s="24">
        <f t="shared" si="80"/>
        <v>3796</v>
      </c>
      <c r="GH88" s="69"/>
      <c r="GI88" s="161">
        <f t="shared" si="81"/>
        <v>635.812395309883</v>
      </c>
      <c r="GJ88" s="24">
        <f t="shared" si="82"/>
        <v>1405.2060301507536</v>
      </c>
    </row>
    <row r="89" spans="1:192" s="20" customFormat="1" ht="12.75">
      <c r="A89" s="20" t="s">
        <v>14</v>
      </c>
      <c r="B89" s="21" t="s">
        <v>64</v>
      </c>
      <c r="C89" s="20">
        <v>5.97</v>
      </c>
      <c r="D89" s="183"/>
      <c r="E89" s="182"/>
      <c r="F89" s="69"/>
      <c r="G89" s="69"/>
      <c r="H89" s="69"/>
      <c r="I89" s="69"/>
      <c r="J89" s="24"/>
      <c r="K89" s="183"/>
      <c r="L89" s="182"/>
      <c r="M89" s="69"/>
      <c r="N89" s="69"/>
      <c r="O89" s="69"/>
      <c r="P89" s="69"/>
      <c r="Q89" s="24"/>
      <c r="R89" s="30"/>
      <c r="S89" s="22"/>
      <c r="T89" s="69"/>
      <c r="U89" s="69"/>
      <c r="V89" s="69"/>
      <c r="W89" s="69"/>
      <c r="X89" s="24"/>
      <c r="Y89" s="183"/>
      <c r="Z89" s="182"/>
      <c r="AA89" s="69"/>
      <c r="AB89" s="69"/>
      <c r="AC89" s="69"/>
      <c r="AD89" s="69"/>
      <c r="AE89" s="24"/>
      <c r="AF89" s="30"/>
      <c r="AG89" s="22"/>
      <c r="AH89" s="22"/>
      <c r="AI89" s="22"/>
      <c r="AJ89" s="22"/>
      <c r="AK89" s="22"/>
      <c r="AL89" s="23"/>
      <c r="AM89" s="183"/>
      <c r="AN89" s="182"/>
      <c r="AO89" s="69"/>
      <c r="AP89" s="69"/>
      <c r="AQ89" s="69"/>
      <c r="AR89" s="69"/>
      <c r="AS89" s="24"/>
      <c r="AT89" s="188"/>
      <c r="AU89" s="187"/>
      <c r="AV89" s="69"/>
      <c r="AW89" s="69"/>
      <c r="AX89" s="69"/>
      <c r="AY89" s="69"/>
      <c r="AZ89" s="24"/>
      <c r="BA89" s="188"/>
      <c r="BB89" s="187"/>
      <c r="BC89" s="69"/>
      <c r="BD89" s="69"/>
      <c r="BE89" s="69"/>
      <c r="BF89" s="69"/>
      <c r="BG89" s="24"/>
      <c r="BH89" s="188"/>
      <c r="BI89" s="187"/>
      <c r="BJ89" s="69"/>
      <c r="BK89" s="69"/>
      <c r="BL89" s="69"/>
      <c r="BM89" s="69"/>
      <c r="BN89" s="24"/>
      <c r="BO89" s="188">
        <v>8.22</v>
      </c>
      <c r="BP89" s="187"/>
      <c r="BQ89" s="69">
        <v>5167</v>
      </c>
      <c r="BR89" s="69">
        <v>596</v>
      </c>
      <c r="BS89" s="69"/>
      <c r="BT89" s="69">
        <v>5167</v>
      </c>
      <c r="BU89" s="69">
        <v>596</v>
      </c>
      <c r="BV89" s="188">
        <v>8.09</v>
      </c>
      <c r="BW89" s="187">
        <v>8.56</v>
      </c>
      <c r="BX89" s="69">
        <f t="shared" si="100"/>
        <v>2148.3999999999996</v>
      </c>
      <c r="BY89" s="69">
        <f t="shared" si="101"/>
        <v>308.38</v>
      </c>
      <c r="BZ89" s="189"/>
      <c r="CA89" s="69">
        <v>7315.4</v>
      </c>
      <c r="CB89" s="24">
        <v>904.38</v>
      </c>
      <c r="CC89" s="69"/>
      <c r="CD89" s="184">
        <f t="shared" si="67"/>
        <v>7315.4</v>
      </c>
      <c r="CE89" s="69">
        <f t="shared" si="68"/>
        <v>904.38</v>
      </c>
      <c r="CF89" s="182">
        <f t="shared" si="85"/>
        <v>8.08885645414538</v>
      </c>
      <c r="CG89" s="69">
        <f t="shared" si="69"/>
        <v>320.98013400335014</v>
      </c>
      <c r="CH89" s="181">
        <f t="shared" si="70"/>
        <v>1219.7245092127305</v>
      </c>
      <c r="CI89" s="72"/>
      <c r="CJ89" s="188">
        <v>7.73</v>
      </c>
      <c r="CK89" s="187">
        <v>8.21</v>
      </c>
      <c r="CL89" s="205">
        <f t="shared" si="96"/>
        <v>1584.0599999999995</v>
      </c>
      <c r="CM89" s="205">
        <f t="shared" si="97"/>
        <v>204.87</v>
      </c>
      <c r="CN89" s="189"/>
      <c r="CO89" s="69">
        <v>8899.46</v>
      </c>
      <c r="CP89" s="24">
        <v>1109.25</v>
      </c>
      <c r="CQ89" s="188">
        <v>7.9</v>
      </c>
      <c r="CR89" s="187">
        <v>8.41</v>
      </c>
      <c r="CS89" s="69">
        <f t="shared" si="98"/>
        <v>2768.0200000000004</v>
      </c>
      <c r="CT89" s="69">
        <f t="shared" si="99"/>
        <v>350.3800000000001</v>
      </c>
      <c r="CU89" s="189"/>
      <c r="CV89" s="69">
        <v>11667.48</v>
      </c>
      <c r="CW89" s="24">
        <v>1459.63</v>
      </c>
      <c r="CX89" s="188">
        <v>7.999044096728307</v>
      </c>
      <c r="CY89" s="187">
        <v>8.490605465800996</v>
      </c>
      <c r="CZ89" s="69">
        <f t="shared" si="86"/>
        <v>2390.84</v>
      </c>
      <c r="DA89" s="69">
        <f t="shared" si="87"/>
        <v>297.8699999999999</v>
      </c>
      <c r="DB89" s="69">
        <v>0</v>
      </c>
      <c r="DC89" s="69">
        <v>14058.32</v>
      </c>
      <c r="DD89" s="24">
        <v>1757.5</v>
      </c>
      <c r="DE89" s="183">
        <v>8.03054211035818</v>
      </c>
      <c r="DF89" s="182">
        <v>8.512621857362749</v>
      </c>
      <c r="DG89" s="69">
        <f t="shared" si="88"/>
        <v>2532.779999999999</v>
      </c>
      <c r="DH89" s="69">
        <f t="shared" si="89"/>
        <v>308.5</v>
      </c>
      <c r="DI89" s="69">
        <v>0</v>
      </c>
      <c r="DJ89" s="69">
        <v>16591.1</v>
      </c>
      <c r="DK89" s="24">
        <v>2066</v>
      </c>
      <c r="DL89" s="183">
        <v>8.038836206896551</v>
      </c>
      <c r="DM89" s="182">
        <v>8.508257299270072</v>
      </c>
      <c r="DN89" s="69">
        <f t="shared" si="90"/>
        <v>2059</v>
      </c>
      <c r="DO89" s="69">
        <f t="shared" si="91"/>
        <v>254</v>
      </c>
      <c r="DP89" s="69">
        <v>0</v>
      </c>
      <c r="DQ89" s="69">
        <v>18650.1</v>
      </c>
      <c r="DR89" s="24">
        <v>2320</v>
      </c>
      <c r="DS89" s="186"/>
      <c r="DT89" s="72"/>
      <c r="DU89" s="72"/>
      <c r="DV89" s="72"/>
      <c r="DW89" s="72"/>
      <c r="DX89" s="72"/>
      <c r="DY89" s="185"/>
      <c r="DZ89" s="186"/>
      <c r="EA89" s="72"/>
      <c r="EB89" s="72"/>
      <c r="EC89" s="72"/>
      <c r="ED89" s="72"/>
      <c r="EE89" s="72"/>
      <c r="EF89" s="185"/>
      <c r="EG89" s="188">
        <v>8.180985642219635</v>
      </c>
      <c r="EH89" s="187">
        <v>8.650964300369306</v>
      </c>
      <c r="EI89" s="205">
        <f t="shared" si="92"/>
        <v>2432.300000000003</v>
      </c>
      <c r="EJ89" s="205">
        <f t="shared" si="93"/>
        <v>257</v>
      </c>
      <c r="EK89" s="69">
        <v>0</v>
      </c>
      <c r="EL89" s="69">
        <v>21082.4</v>
      </c>
      <c r="EM89" s="24">
        <v>2577</v>
      </c>
      <c r="EN89" s="182">
        <v>8.295158481365378</v>
      </c>
      <c r="EO89" s="182">
        <v>8.762104488594556</v>
      </c>
      <c r="EP89" s="69">
        <f aca="true" t="shared" si="102" ref="EP89:EQ92">ES89-EL89</f>
        <v>2733</v>
      </c>
      <c r="EQ89" s="69">
        <f t="shared" si="102"/>
        <v>294</v>
      </c>
      <c r="ER89" s="69">
        <v>0</v>
      </c>
      <c r="ES89" s="69">
        <v>23815.4</v>
      </c>
      <c r="ET89" s="69">
        <v>2871</v>
      </c>
      <c r="EU89" s="183">
        <v>8.344412698412699</v>
      </c>
      <c r="EV89" s="182">
        <v>8.80566164154104</v>
      </c>
      <c r="EW89" s="69">
        <v>2469.5</v>
      </c>
      <c r="EX89" s="69">
        <v>279</v>
      </c>
      <c r="EY89" s="69">
        <v>0</v>
      </c>
      <c r="EZ89" s="69">
        <v>26284.9</v>
      </c>
      <c r="FA89" s="24">
        <v>3150</v>
      </c>
      <c r="FB89" s="183">
        <v>8.349400119976005</v>
      </c>
      <c r="FC89" s="182">
        <v>8.809145569620254</v>
      </c>
      <c r="FD89" s="69">
        <f t="shared" si="94"/>
        <v>1552</v>
      </c>
      <c r="FE89" s="69">
        <f t="shared" si="95"/>
        <v>184</v>
      </c>
      <c r="FF89" s="69">
        <v>0</v>
      </c>
      <c r="FG89" s="69">
        <v>27836.9</v>
      </c>
      <c r="FH89" s="69">
        <v>3334</v>
      </c>
      <c r="FI89" s="183">
        <v>8.387528604118993</v>
      </c>
      <c r="FJ89" s="182">
        <v>8.864207980652962</v>
      </c>
      <c r="FK89" s="69">
        <v>5507.399999999998</v>
      </c>
      <c r="FL89" s="69">
        <v>625</v>
      </c>
      <c r="FM89" s="69">
        <v>0</v>
      </c>
      <c r="FN89" s="69">
        <v>29322.8</v>
      </c>
      <c r="FO89" s="24">
        <v>3496</v>
      </c>
      <c r="FP89" s="72"/>
      <c r="FQ89" s="184">
        <f t="shared" si="71"/>
        <v>26028.899999999998</v>
      </c>
      <c r="FR89" s="69">
        <f t="shared" si="72"/>
        <v>3054.62</v>
      </c>
      <c r="FS89" s="182">
        <f t="shared" si="64"/>
        <v>8.521158114593632</v>
      </c>
      <c r="FT89" s="69">
        <f t="shared" si="73"/>
        <v>1305.3297487437185</v>
      </c>
      <c r="FU89" s="181">
        <f t="shared" si="74"/>
        <v>5090.786020100502</v>
      </c>
      <c r="FV89" s="166"/>
      <c r="FW89" s="183">
        <f t="shared" si="65"/>
        <v>8.130492330006314</v>
      </c>
      <c r="FX89" s="182">
        <f t="shared" si="66"/>
        <v>8.59850623665563</v>
      </c>
      <c r="FY89" s="69">
        <f t="shared" si="75"/>
        <v>33344.3</v>
      </c>
      <c r="FZ89" s="69">
        <f t="shared" si="76"/>
        <v>3959</v>
      </c>
      <c r="GA89" s="69">
        <f t="shared" si="77"/>
        <v>1626.3098827470694</v>
      </c>
      <c r="GB89" s="181">
        <f t="shared" si="78"/>
        <v>6261.293048576217</v>
      </c>
      <c r="GC89" s="162"/>
      <c r="GD89" s="161">
        <f t="shared" si="83"/>
        <v>27836.9</v>
      </c>
      <c r="GE89" s="160">
        <f t="shared" si="79"/>
        <v>33344.3</v>
      </c>
      <c r="GF89" s="69">
        <f t="shared" si="63"/>
        <v>3496</v>
      </c>
      <c r="GG89" s="24">
        <f t="shared" si="80"/>
        <v>3959</v>
      </c>
      <c r="GH89" s="69"/>
      <c r="GI89" s="161">
        <f t="shared" si="81"/>
        <v>1166.797319932999</v>
      </c>
      <c r="GJ89" s="24">
        <f t="shared" si="82"/>
        <v>1626.3098827470694</v>
      </c>
    </row>
    <row r="90" spans="1:192" s="20" customFormat="1" ht="12.75">
      <c r="A90" s="20" t="s">
        <v>14</v>
      </c>
      <c r="B90" s="21" t="s">
        <v>65</v>
      </c>
      <c r="C90" s="20">
        <v>5.97</v>
      </c>
      <c r="D90" s="183"/>
      <c r="E90" s="182"/>
      <c r="F90" s="69"/>
      <c r="G90" s="69"/>
      <c r="H90" s="69"/>
      <c r="I90" s="69"/>
      <c r="J90" s="24"/>
      <c r="K90" s="183"/>
      <c r="L90" s="182"/>
      <c r="M90" s="69"/>
      <c r="N90" s="69"/>
      <c r="O90" s="69"/>
      <c r="P90" s="69"/>
      <c r="Q90" s="24"/>
      <c r="R90" s="30"/>
      <c r="S90" s="22"/>
      <c r="T90" s="69"/>
      <c r="U90" s="69"/>
      <c r="V90" s="69"/>
      <c r="W90" s="69"/>
      <c r="X90" s="24"/>
      <c r="Y90" s="183"/>
      <c r="Z90" s="182"/>
      <c r="AA90" s="69"/>
      <c r="AB90" s="69"/>
      <c r="AC90" s="69"/>
      <c r="AD90" s="69"/>
      <c r="AE90" s="24"/>
      <c r="AF90" s="30"/>
      <c r="AG90" s="22"/>
      <c r="AH90" s="22"/>
      <c r="AI90" s="22"/>
      <c r="AJ90" s="22"/>
      <c r="AK90" s="22"/>
      <c r="AL90" s="23"/>
      <c r="AM90" s="183"/>
      <c r="AN90" s="182"/>
      <c r="AO90" s="69"/>
      <c r="AP90" s="69"/>
      <c r="AQ90" s="69"/>
      <c r="AR90" s="69"/>
      <c r="AS90" s="24"/>
      <c r="AT90" s="188"/>
      <c r="AU90" s="187"/>
      <c r="AV90" s="69"/>
      <c r="AW90" s="69"/>
      <c r="AX90" s="69"/>
      <c r="AY90" s="69"/>
      <c r="AZ90" s="24"/>
      <c r="BA90" s="188"/>
      <c r="BB90" s="187"/>
      <c r="BC90" s="69"/>
      <c r="BD90" s="69"/>
      <c r="BE90" s="69"/>
      <c r="BF90" s="69"/>
      <c r="BG90" s="24"/>
      <c r="BH90" s="188"/>
      <c r="BI90" s="187"/>
      <c r="BJ90" s="69"/>
      <c r="BK90" s="69"/>
      <c r="BL90" s="69"/>
      <c r="BM90" s="69"/>
      <c r="BN90" s="24"/>
      <c r="BO90" s="188">
        <v>8.43</v>
      </c>
      <c r="BP90" s="187"/>
      <c r="BQ90" s="69">
        <v>5288</v>
      </c>
      <c r="BR90" s="69">
        <v>626</v>
      </c>
      <c r="BS90" s="69"/>
      <c r="BT90" s="69">
        <v>5288</v>
      </c>
      <c r="BU90" s="69">
        <v>626</v>
      </c>
      <c r="BV90" s="188">
        <v>7.81</v>
      </c>
      <c r="BW90" s="187">
        <v>7.81</v>
      </c>
      <c r="BX90" s="69">
        <f t="shared" si="100"/>
        <v>1634.1099999999997</v>
      </c>
      <c r="BY90" s="69">
        <f t="shared" si="101"/>
        <v>209.38</v>
      </c>
      <c r="BZ90" s="189"/>
      <c r="CA90" s="69">
        <v>6922.11</v>
      </c>
      <c r="CB90" s="24">
        <v>835.38</v>
      </c>
      <c r="CC90" s="69"/>
      <c r="CD90" s="184">
        <f t="shared" si="67"/>
        <v>6922.11</v>
      </c>
      <c r="CE90" s="69">
        <f t="shared" si="68"/>
        <v>835.38</v>
      </c>
      <c r="CF90" s="182">
        <f t="shared" si="85"/>
        <v>8.286181139122315</v>
      </c>
      <c r="CG90" s="69">
        <f t="shared" si="69"/>
        <v>324.1024120603016</v>
      </c>
      <c r="CH90" s="181">
        <f t="shared" si="70"/>
        <v>1231.5891658291462</v>
      </c>
      <c r="CI90" s="72"/>
      <c r="CJ90" s="188">
        <v>7.57</v>
      </c>
      <c r="CK90" s="187">
        <v>7.95</v>
      </c>
      <c r="CL90" s="205">
        <f t="shared" si="96"/>
        <v>1614.7600000000011</v>
      </c>
      <c r="CM90" s="205">
        <f t="shared" si="97"/>
        <v>213.37</v>
      </c>
      <c r="CN90" s="189"/>
      <c r="CO90" s="69">
        <v>8536.87</v>
      </c>
      <c r="CP90" s="24">
        <v>1048.75</v>
      </c>
      <c r="CQ90" s="188">
        <v>7.65</v>
      </c>
      <c r="CR90" s="187">
        <v>8.04</v>
      </c>
      <c r="CS90" s="69">
        <f t="shared" si="98"/>
        <v>2525.9299999999985</v>
      </c>
      <c r="CT90" s="69">
        <f t="shared" si="99"/>
        <v>330</v>
      </c>
      <c r="CU90" s="189"/>
      <c r="CV90" s="69">
        <v>11062.8</v>
      </c>
      <c r="CW90" s="24">
        <v>1378.75</v>
      </c>
      <c r="CX90" s="188">
        <v>7.94647627547226</v>
      </c>
      <c r="CY90" s="187">
        <v>8.342311055590256</v>
      </c>
      <c r="CZ90" s="69">
        <f t="shared" si="86"/>
        <v>2293.2400000000016</v>
      </c>
      <c r="DA90" s="69">
        <f t="shared" si="87"/>
        <v>302</v>
      </c>
      <c r="DB90" s="69">
        <v>0</v>
      </c>
      <c r="DC90" s="69">
        <v>13356.04</v>
      </c>
      <c r="DD90" s="24">
        <v>1680.75</v>
      </c>
      <c r="DE90" s="183">
        <v>7.915900817726194</v>
      </c>
      <c r="DF90" s="182">
        <v>8.303591588267848</v>
      </c>
      <c r="DG90" s="69">
        <f t="shared" si="88"/>
        <v>1648.5499999999993</v>
      </c>
      <c r="DH90" s="69">
        <f t="shared" si="89"/>
        <v>214.75</v>
      </c>
      <c r="DI90" s="69">
        <v>0</v>
      </c>
      <c r="DJ90" s="69">
        <v>15004.59</v>
      </c>
      <c r="DK90" s="24">
        <v>1895.5</v>
      </c>
      <c r="DL90" s="183">
        <v>7.881895395619132</v>
      </c>
      <c r="DM90" s="182">
        <v>8.262324273664479</v>
      </c>
      <c r="DN90" s="69">
        <f t="shared" si="90"/>
        <v>2627.209999999999</v>
      </c>
      <c r="DO90" s="69">
        <f t="shared" si="91"/>
        <v>341.5</v>
      </c>
      <c r="DP90" s="69">
        <v>0</v>
      </c>
      <c r="DQ90" s="69">
        <v>17631.8</v>
      </c>
      <c r="DR90" s="24">
        <v>2237</v>
      </c>
      <c r="DS90" s="186"/>
      <c r="DT90" s="72"/>
      <c r="DU90" s="72"/>
      <c r="DV90" s="72"/>
      <c r="DW90" s="72"/>
      <c r="DX90" s="72"/>
      <c r="DY90" s="185"/>
      <c r="DZ90" s="186"/>
      <c r="EA90" s="72"/>
      <c r="EB90" s="72"/>
      <c r="EC90" s="72"/>
      <c r="ED90" s="72"/>
      <c r="EE90" s="72"/>
      <c r="EF90" s="185"/>
      <c r="EG90" s="183">
        <v>7.957629255989912</v>
      </c>
      <c r="EH90" s="182">
        <v>8.350771945302162</v>
      </c>
      <c r="EI90" s="205">
        <f t="shared" si="92"/>
        <v>1299.4000000000015</v>
      </c>
      <c r="EJ90" s="205">
        <f t="shared" si="93"/>
        <v>142</v>
      </c>
      <c r="EK90" s="69">
        <v>0</v>
      </c>
      <c r="EL90" s="69">
        <v>18931.2</v>
      </c>
      <c r="EM90" s="24">
        <v>2379</v>
      </c>
      <c r="EN90" s="182">
        <v>8.012632375189108</v>
      </c>
      <c r="EO90" s="182">
        <v>8.43032232391564</v>
      </c>
      <c r="EP90" s="69">
        <f t="shared" si="102"/>
        <v>2254.2000000000007</v>
      </c>
      <c r="EQ90" s="69">
        <f t="shared" si="102"/>
        <v>265</v>
      </c>
      <c r="ER90" s="69">
        <v>0</v>
      </c>
      <c r="ES90" s="69">
        <v>21185.4</v>
      </c>
      <c r="ET90" s="69">
        <v>2644</v>
      </c>
      <c r="EU90" s="183">
        <v>8.059098727210182</v>
      </c>
      <c r="EV90" s="182">
        <v>8.500653120464442</v>
      </c>
      <c r="EW90" s="69">
        <v>2242.399999999998</v>
      </c>
      <c r="EX90" s="69">
        <v>263</v>
      </c>
      <c r="EY90" s="69">
        <v>0</v>
      </c>
      <c r="EZ90" s="69">
        <v>23427.8</v>
      </c>
      <c r="FA90" s="24">
        <v>2907</v>
      </c>
      <c r="FB90" s="183">
        <v>8.08738019169329</v>
      </c>
      <c r="FC90" s="182">
        <v>8.551858108108108</v>
      </c>
      <c r="FD90" s="69">
        <f t="shared" si="94"/>
        <v>1885.7000000000007</v>
      </c>
      <c r="FE90" s="69">
        <f t="shared" si="95"/>
        <v>223</v>
      </c>
      <c r="FF90" s="69">
        <v>0</v>
      </c>
      <c r="FG90" s="69">
        <v>25313.5</v>
      </c>
      <c r="FH90" s="69">
        <v>3130</v>
      </c>
      <c r="FI90" s="183">
        <v>8.112286995515694</v>
      </c>
      <c r="FJ90" s="182">
        <v>8.595375356350965</v>
      </c>
      <c r="FK90" s="69">
        <v>5950.199999999997</v>
      </c>
      <c r="FL90" s="69">
        <v>701</v>
      </c>
      <c r="FM90" s="69">
        <v>0</v>
      </c>
      <c r="FN90" s="69">
        <v>27135.6</v>
      </c>
      <c r="FO90" s="24">
        <v>3345</v>
      </c>
      <c r="FP90" s="72"/>
      <c r="FQ90" s="184">
        <f t="shared" si="71"/>
        <v>24341.589999999997</v>
      </c>
      <c r="FR90" s="69">
        <f t="shared" si="72"/>
        <v>2995.62</v>
      </c>
      <c r="FS90" s="182">
        <f t="shared" si="64"/>
        <v>8.125726894599447</v>
      </c>
      <c r="FT90" s="69">
        <f t="shared" si="73"/>
        <v>1081.6982579564487</v>
      </c>
      <c r="FU90" s="181">
        <f t="shared" si="74"/>
        <v>4218.62320603015</v>
      </c>
      <c r="FV90" s="166"/>
      <c r="FW90" s="183">
        <f t="shared" si="65"/>
        <v>7.952775002867983</v>
      </c>
      <c r="FX90" s="182">
        <f t="shared" si="66"/>
        <v>8.285200706514901</v>
      </c>
      <c r="FY90" s="69">
        <f t="shared" si="75"/>
        <v>31263.699999999997</v>
      </c>
      <c r="FZ90" s="69">
        <f t="shared" si="76"/>
        <v>3831</v>
      </c>
      <c r="GA90" s="69">
        <f t="shared" si="77"/>
        <v>1405.8006700167498</v>
      </c>
      <c r="GB90" s="181">
        <f t="shared" si="78"/>
        <v>5412.332579564487</v>
      </c>
      <c r="GC90" s="162"/>
      <c r="GD90" s="161">
        <f t="shared" si="83"/>
        <v>25313.5</v>
      </c>
      <c r="GE90" s="160">
        <f t="shared" si="79"/>
        <v>31263.699999999997</v>
      </c>
      <c r="GF90" s="69">
        <f t="shared" si="63"/>
        <v>3345</v>
      </c>
      <c r="GG90" s="24">
        <f t="shared" si="80"/>
        <v>3831</v>
      </c>
      <c r="GH90" s="69"/>
      <c r="GI90" s="161">
        <f t="shared" si="81"/>
        <v>895.1172529313235</v>
      </c>
      <c r="GJ90" s="24">
        <f t="shared" si="82"/>
        <v>1405.8006700167498</v>
      </c>
    </row>
    <row r="91" spans="1:192" s="20" customFormat="1" ht="12.75">
      <c r="A91" s="20" t="s">
        <v>14</v>
      </c>
      <c r="B91" s="21" t="s">
        <v>66</v>
      </c>
      <c r="C91" s="20">
        <v>5.97</v>
      </c>
      <c r="D91" s="183"/>
      <c r="E91" s="182"/>
      <c r="F91" s="69"/>
      <c r="G91" s="69"/>
      <c r="H91" s="69"/>
      <c r="I91" s="69"/>
      <c r="J91" s="24"/>
      <c r="K91" s="183"/>
      <c r="L91" s="182"/>
      <c r="M91" s="69"/>
      <c r="N91" s="69"/>
      <c r="O91" s="69"/>
      <c r="P91" s="69"/>
      <c r="Q91" s="24"/>
      <c r="R91" s="30"/>
      <c r="S91" s="22"/>
      <c r="T91" s="69"/>
      <c r="U91" s="69"/>
      <c r="V91" s="69"/>
      <c r="W91" s="69"/>
      <c r="X91" s="24"/>
      <c r="Y91" s="183"/>
      <c r="Z91" s="182"/>
      <c r="AA91" s="69"/>
      <c r="AB91" s="69"/>
      <c r="AC91" s="69"/>
      <c r="AD91" s="69"/>
      <c r="AE91" s="24"/>
      <c r="AF91" s="30"/>
      <c r="AG91" s="22"/>
      <c r="AH91" s="22"/>
      <c r="AI91" s="22"/>
      <c r="AJ91" s="22"/>
      <c r="AK91" s="22"/>
      <c r="AL91" s="23"/>
      <c r="AM91" s="183"/>
      <c r="AN91" s="182"/>
      <c r="AO91" s="69"/>
      <c r="AP91" s="69"/>
      <c r="AQ91" s="69"/>
      <c r="AR91" s="69"/>
      <c r="AS91" s="24"/>
      <c r="AT91" s="188"/>
      <c r="AU91" s="187"/>
      <c r="AV91" s="69"/>
      <c r="AW91" s="69"/>
      <c r="AX91" s="69"/>
      <c r="AY91" s="69"/>
      <c r="AZ91" s="24"/>
      <c r="BA91" s="188"/>
      <c r="BB91" s="187"/>
      <c r="BC91" s="69"/>
      <c r="BD91" s="69"/>
      <c r="BE91" s="69"/>
      <c r="BF91" s="69"/>
      <c r="BG91" s="24"/>
      <c r="BH91" s="188"/>
      <c r="BI91" s="187"/>
      <c r="BJ91" s="69"/>
      <c r="BK91" s="69"/>
      <c r="BL91" s="69"/>
      <c r="BM91" s="69"/>
      <c r="BN91" s="24"/>
      <c r="BO91" s="188">
        <v>8.66</v>
      </c>
      <c r="BP91" s="187"/>
      <c r="BQ91" s="69">
        <v>5167</v>
      </c>
      <c r="BR91" s="69">
        <v>596</v>
      </c>
      <c r="BS91" s="69"/>
      <c r="BT91" s="69">
        <v>5167</v>
      </c>
      <c r="BU91" s="69">
        <v>596</v>
      </c>
      <c r="BV91" s="188">
        <v>8.26</v>
      </c>
      <c r="BW91" s="187">
        <v>8.86</v>
      </c>
      <c r="BX91" s="69">
        <f t="shared" si="100"/>
        <v>1771.0100000000002</v>
      </c>
      <c r="BY91" s="69">
        <f t="shared" si="101"/>
        <v>215.25</v>
      </c>
      <c r="BZ91" s="189"/>
      <c r="CA91" s="69">
        <v>6938.01</v>
      </c>
      <c r="CB91" s="24">
        <v>811.25</v>
      </c>
      <c r="CC91" s="69"/>
      <c r="CD91" s="184">
        <f t="shared" si="67"/>
        <v>6938.01</v>
      </c>
      <c r="CE91" s="69">
        <f t="shared" si="68"/>
        <v>811.25</v>
      </c>
      <c r="CF91" s="182">
        <f t="shared" si="85"/>
        <v>8.552246533127889</v>
      </c>
      <c r="CG91" s="69">
        <f t="shared" si="69"/>
        <v>350.8957286432162</v>
      </c>
      <c r="CH91" s="181">
        <f t="shared" si="70"/>
        <v>1333.4037688442215</v>
      </c>
      <c r="CI91" s="72"/>
      <c r="CJ91" s="188">
        <v>8.16</v>
      </c>
      <c r="CK91" s="187">
        <v>8.58</v>
      </c>
      <c r="CL91" s="205">
        <f t="shared" si="96"/>
        <v>1266.67</v>
      </c>
      <c r="CM91" s="205">
        <f t="shared" si="97"/>
        <v>155.25</v>
      </c>
      <c r="CN91" s="189"/>
      <c r="CO91" s="69">
        <v>8204.68</v>
      </c>
      <c r="CP91" s="24">
        <v>966.5</v>
      </c>
      <c r="CQ91" s="188">
        <v>8.47</v>
      </c>
      <c r="CR91" s="187">
        <v>8.93</v>
      </c>
      <c r="CS91" s="69">
        <f t="shared" si="98"/>
        <v>2651.33</v>
      </c>
      <c r="CT91" s="69">
        <f t="shared" si="99"/>
        <v>313</v>
      </c>
      <c r="CU91" s="189"/>
      <c r="CV91" s="69">
        <v>10856.01</v>
      </c>
      <c r="CW91" s="24">
        <v>1279.5</v>
      </c>
      <c r="CX91" s="188">
        <v>8.542652095906051</v>
      </c>
      <c r="CY91" s="187">
        <v>8.976806844825932</v>
      </c>
      <c r="CZ91" s="69">
        <f t="shared" si="86"/>
        <v>2237.74</v>
      </c>
      <c r="DA91" s="69">
        <f t="shared" si="87"/>
        <v>253.25</v>
      </c>
      <c r="DB91" s="69">
        <v>0</v>
      </c>
      <c r="DC91" s="69">
        <v>13093.75</v>
      </c>
      <c r="DD91" s="24">
        <v>1532.75</v>
      </c>
      <c r="DE91" s="183">
        <v>8.567053364269142</v>
      </c>
      <c r="DF91" s="182">
        <v>9.005194741848157</v>
      </c>
      <c r="DG91" s="69">
        <f t="shared" si="88"/>
        <v>1675.8500000000004</v>
      </c>
      <c r="DH91" s="69">
        <f t="shared" si="89"/>
        <v>191.25</v>
      </c>
      <c r="DI91" s="69">
        <v>0</v>
      </c>
      <c r="DJ91" s="69">
        <v>14769.6</v>
      </c>
      <c r="DK91" s="24">
        <v>1724</v>
      </c>
      <c r="DL91" s="183">
        <v>8.529712615684364</v>
      </c>
      <c r="DM91" s="182">
        <v>8.961873080859775</v>
      </c>
      <c r="DN91" s="69">
        <f t="shared" si="90"/>
        <v>2741.8999999999996</v>
      </c>
      <c r="DO91" s="69">
        <f t="shared" si="91"/>
        <v>329</v>
      </c>
      <c r="DP91" s="69">
        <v>0</v>
      </c>
      <c r="DQ91" s="69">
        <v>17511.5</v>
      </c>
      <c r="DR91" s="24">
        <v>2053</v>
      </c>
      <c r="DS91" s="186"/>
      <c r="DT91" s="72"/>
      <c r="DU91" s="72"/>
      <c r="DV91" s="72"/>
      <c r="DW91" s="72"/>
      <c r="DX91" s="72"/>
      <c r="DY91" s="185"/>
      <c r="DZ91" s="186"/>
      <c r="EA91" s="72"/>
      <c r="EB91" s="72"/>
      <c r="EC91" s="72"/>
      <c r="ED91" s="72"/>
      <c r="EE91" s="72"/>
      <c r="EF91" s="185"/>
      <c r="EG91" s="183">
        <v>8.536145124716553</v>
      </c>
      <c r="EH91" s="182">
        <v>8.971496663489038</v>
      </c>
      <c r="EI91" s="205">
        <f t="shared" si="92"/>
        <v>1310.7000000000007</v>
      </c>
      <c r="EJ91" s="205">
        <f t="shared" si="93"/>
        <v>152</v>
      </c>
      <c r="EK91" s="69">
        <v>0</v>
      </c>
      <c r="EL91" s="69">
        <v>18822.2</v>
      </c>
      <c r="EM91" s="24">
        <v>2205</v>
      </c>
      <c r="EN91" s="182">
        <v>8.534021871202917</v>
      </c>
      <c r="EO91" s="182">
        <v>8.977631018321262</v>
      </c>
      <c r="EP91" s="69">
        <f t="shared" si="102"/>
        <v>2248.2999999999993</v>
      </c>
      <c r="EQ91" s="69">
        <f t="shared" si="102"/>
        <v>264</v>
      </c>
      <c r="ER91" s="69">
        <v>0</v>
      </c>
      <c r="ES91" s="69">
        <v>21070.5</v>
      </c>
      <c r="ET91" s="69">
        <v>2469</v>
      </c>
      <c r="EU91" s="183">
        <v>8.52822463768116</v>
      </c>
      <c r="EV91" s="182">
        <v>8.977078565980168</v>
      </c>
      <c r="EW91" s="69">
        <v>2467.4000000000015</v>
      </c>
      <c r="EX91" s="69">
        <v>291</v>
      </c>
      <c r="EY91" s="69">
        <v>0</v>
      </c>
      <c r="EZ91" s="69">
        <v>23537.9</v>
      </c>
      <c r="FA91" s="24">
        <v>2760</v>
      </c>
      <c r="FB91" s="183">
        <v>8.504449648711944</v>
      </c>
      <c r="FC91" s="182">
        <v>8.953786544557943</v>
      </c>
      <c r="FD91" s="69">
        <f t="shared" si="94"/>
        <v>1881.8999999999978</v>
      </c>
      <c r="FE91" s="69">
        <f t="shared" si="95"/>
        <v>229</v>
      </c>
      <c r="FF91" s="69">
        <v>0</v>
      </c>
      <c r="FG91" s="69">
        <v>25419.8</v>
      </c>
      <c r="FH91" s="69">
        <v>2989</v>
      </c>
      <c r="FI91" s="183">
        <v>8.491671845866998</v>
      </c>
      <c r="FJ91" s="182">
        <v>8.944746317512275</v>
      </c>
      <c r="FK91" s="69">
        <v>6255.700000000001</v>
      </c>
      <c r="FL91" s="69">
        <v>749</v>
      </c>
      <c r="FM91" s="69">
        <v>0</v>
      </c>
      <c r="FN91" s="69">
        <v>27326.2</v>
      </c>
      <c r="FO91" s="24">
        <v>3218</v>
      </c>
      <c r="FP91" s="72"/>
      <c r="FQ91" s="184">
        <f t="shared" si="71"/>
        <v>24737.489999999998</v>
      </c>
      <c r="FR91" s="69">
        <f t="shared" si="72"/>
        <v>2926.75</v>
      </c>
      <c r="FS91" s="182">
        <f t="shared" si="64"/>
        <v>8.452204663876312</v>
      </c>
      <c r="FT91" s="69">
        <f t="shared" si="73"/>
        <v>1216.8831658291456</v>
      </c>
      <c r="FU91" s="181">
        <f t="shared" si="74"/>
        <v>4745.844346733667</v>
      </c>
      <c r="FV91" s="166"/>
      <c r="FW91" s="183">
        <f t="shared" si="65"/>
        <v>8.48199426700326</v>
      </c>
      <c r="FX91" s="182">
        <f t="shared" si="66"/>
        <v>8.921692161581321</v>
      </c>
      <c r="FY91" s="69">
        <f t="shared" si="75"/>
        <v>31675.5</v>
      </c>
      <c r="FZ91" s="69">
        <f t="shared" si="76"/>
        <v>3738</v>
      </c>
      <c r="GA91" s="69">
        <f t="shared" si="77"/>
        <v>1567.7788944723625</v>
      </c>
      <c r="GB91" s="181">
        <f t="shared" si="78"/>
        <v>6035.948743718595</v>
      </c>
      <c r="GC91" s="162"/>
      <c r="GD91" s="161">
        <f t="shared" si="83"/>
        <v>25419.8</v>
      </c>
      <c r="GE91" s="160">
        <f t="shared" si="79"/>
        <v>31675.5</v>
      </c>
      <c r="GF91" s="69">
        <f t="shared" si="63"/>
        <v>3218</v>
      </c>
      <c r="GG91" s="24">
        <f t="shared" si="80"/>
        <v>3738</v>
      </c>
      <c r="GH91" s="69"/>
      <c r="GI91" s="161">
        <f t="shared" si="81"/>
        <v>1039.9229480737022</v>
      </c>
      <c r="GJ91" s="24">
        <f t="shared" si="82"/>
        <v>1567.7788944723625</v>
      </c>
    </row>
    <row r="92" spans="1:192" s="20" customFormat="1" ht="12.75">
      <c r="A92" s="20" t="s">
        <v>14</v>
      </c>
      <c r="B92" s="21" t="s">
        <v>67</v>
      </c>
      <c r="C92" s="20">
        <v>5.97</v>
      </c>
      <c r="D92" s="183"/>
      <c r="E92" s="182"/>
      <c r="F92" s="69"/>
      <c r="G92" s="69"/>
      <c r="H92" s="69"/>
      <c r="I92" s="69"/>
      <c r="J92" s="24"/>
      <c r="K92" s="183"/>
      <c r="L92" s="182"/>
      <c r="M92" s="69"/>
      <c r="N92" s="69"/>
      <c r="O92" s="69"/>
      <c r="P92" s="69"/>
      <c r="Q92" s="24"/>
      <c r="R92" s="30"/>
      <c r="S92" s="22"/>
      <c r="T92" s="69"/>
      <c r="U92" s="69"/>
      <c r="V92" s="69"/>
      <c r="W92" s="69"/>
      <c r="X92" s="24"/>
      <c r="Y92" s="183"/>
      <c r="Z92" s="182"/>
      <c r="AA92" s="69"/>
      <c r="AB92" s="69"/>
      <c r="AC92" s="69"/>
      <c r="AD92" s="69"/>
      <c r="AE92" s="24"/>
      <c r="AF92" s="30"/>
      <c r="AG92" s="22"/>
      <c r="AH92" s="22"/>
      <c r="AI92" s="22"/>
      <c r="AJ92" s="22"/>
      <c r="AK92" s="22"/>
      <c r="AL92" s="23"/>
      <c r="AM92" s="183"/>
      <c r="AN92" s="182"/>
      <c r="AO92" s="69"/>
      <c r="AP92" s="69"/>
      <c r="AQ92" s="69"/>
      <c r="AR92" s="69"/>
      <c r="AS92" s="24"/>
      <c r="AT92" s="188"/>
      <c r="AU92" s="187"/>
      <c r="AV92" s="69"/>
      <c r="AW92" s="69"/>
      <c r="AX92" s="69"/>
      <c r="AY92" s="69"/>
      <c r="AZ92" s="24"/>
      <c r="BA92" s="188"/>
      <c r="BB92" s="187"/>
      <c r="BC92" s="69"/>
      <c r="BD92" s="69"/>
      <c r="BE92" s="69"/>
      <c r="BF92" s="69"/>
      <c r="BG92" s="24"/>
      <c r="BH92" s="188"/>
      <c r="BI92" s="187"/>
      <c r="BJ92" s="69"/>
      <c r="BK92" s="69"/>
      <c r="BL92" s="69"/>
      <c r="BM92" s="69"/>
      <c r="BN92" s="24"/>
      <c r="BO92" s="188">
        <v>8.62</v>
      </c>
      <c r="BP92" s="187"/>
      <c r="BQ92" s="69">
        <v>4634</v>
      </c>
      <c r="BR92" s="69">
        <v>537</v>
      </c>
      <c r="BS92" s="69"/>
      <c r="BT92" s="69">
        <v>4634</v>
      </c>
      <c r="BU92" s="69">
        <v>537</v>
      </c>
      <c r="BV92" s="188"/>
      <c r="BW92" s="187">
        <v>8.51</v>
      </c>
      <c r="BX92" s="205">
        <f t="shared" si="100"/>
        <v>969.75</v>
      </c>
      <c r="BY92" s="69">
        <f t="shared" si="101"/>
        <v>121</v>
      </c>
      <c r="BZ92" s="189"/>
      <c r="CA92" s="205">
        <v>5603.75</v>
      </c>
      <c r="CB92" s="24">
        <v>658</v>
      </c>
      <c r="CC92" s="69"/>
      <c r="CD92" s="184">
        <f t="shared" si="67"/>
        <v>5603.75</v>
      </c>
      <c r="CE92" s="69">
        <f t="shared" si="68"/>
        <v>658</v>
      </c>
      <c r="CF92" s="217">
        <f t="shared" si="85"/>
        <v>8.516337386018238</v>
      </c>
      <c r="CG92" s="69">
        <f t="shared" si="69"/>
        <v>280.65159128978223</v>
      </c>
      <c r="CH92" s="181">
        <f t="shared" si="70"/>
        <v>1066.4760469011724</v>
      </c>
      <c r="CI92" s="72"/>
      <c r="CJ92" s="188">
        <v>7.83</v>
      </c>
      <c r="CK92" s="187">
        <v>8.59</v>
      </c>
      <c r="CL92" s="205">
        <f t="shared" si="96"/>
        <v>1593.6599999999999</v>
      </c>
      <c r="CM92" s="205">
        <f t="shared" si="97"/>
        <v>203.5</v>
      </c>
      <c r="CN92" s="189"/>
      <c r="CO92" s="69">
        <v>7197.41</v>
      </c>
      <c r="CP92" s="24">
        <v>861.5</v>
      </c>
      <c r="CQ92" s="188">
        <v>7.71</v>
      </c>
      <c r="CR92" s="187">
        <v>8.33</v>
      </c>
      <c r="CS92" s="69">
        <f t="shared" si="98"/>
        <v>1505.3500000000004</v>
      </c>
      <c r="CT92" s="69">
        <f t="shared" si="99"/>
        <v>195.25</v>
      </c>
      <c r="CU92" s="189"/>
      <c r="CV92" s="69">
        <v>8702.76</v>
      </c>
      <c r="CW92" s="24">
        <v>1056.75</v>
      </c>
      <c r="CX92" s="188">
        <v>8.222137417973821</v>
      </c>
      <c r="CY92" s="187">
        <v>8.811569812810845</v>
      </c>
      <c r="CZ92" s="69">
        <f t="shared" si="86"/>
        <v>669.4899999999998</v>
      </c>
      <c r="DA92" s="69">
        <f t="shared" si="87"/>
        <v>83.13000000000011</v>
      </c>
      <c r="DB92" s="69">
        <v>0</v>
      </c>
      <c r="DC92" s="69">
        <v>9372.25</v>
      </c>
      <c r="DD92" s="24">
        <v>1139.88</v>
      </c>
      <c r="DE92" s="183">
        <v>8.151617757712566</v>
      </c>
      <c r="DF92" s="182">
        <v>8.736693548387096</v>
      </c>
      <c r="DG92" s="69">
        <f t="shared" si="88"/>
        <v>1461.25</v>
      </c>
      <c r="DH92" s="69">
        <f t="shared" si="89"/>
        <v>189.1199999999999</v>
      </c>
      <c r="DI92" s="69">
        <v>0</v>
      </c>
      <c r="DJ92" s="69">
        <v>10833.5</v>
      </c>
      <c r="DK92" s="24">
        <v>1329</v>
      </c>
      <c r="DL92" s="183">
        <v>8.097590361445782</v>
      </c>
      <c r="DM92" s="182">
        <v>8.672258064516129</v>
      </c>
      <c r="DN92" s="69">
        <f t="shared" si="90"/>
        <v>1264.2999999999993</v>
      </c>
      <c r="DO92" s="69">
        <f t="shared" si="91"/>
        <v>165</v>
      </c>
      <c r="DP92" s="69">
        <v>0</v>
      </c>
      <c r="DQ92" s="69">
        <v>12097.8</v>
      </c>
      <c r="DR92" s="24">
        <v>1494</v>
      </c>
      <c r="DS92" s="186"/>
      <c r="DT92" s="72"/>
      <c r="DU92" s="72"/>
      <c r="DV92" s="72"/>
      <c r="DW92" s="72"/>
      <c r="DX92" s="72"/>
      <c r="DY92" s="185"/>
      <c r="DZ92" s="186"/>
      <c r="EA92" s="72"/>
      <c r="EB92" s="72"/>
      <c r="EC92" s="72"/>
      <c r="ED92" s="72"/>
      <c r="EE92" s="72"/>
      <c r="EF92" s="185"/>
      <c r="EG92" s="183">
        <v>8.011914641375222</v>
      </c>
      <c r="EH92" s="182">
        <v>8.581650793650795</v>
      </c>
      <c r="EI92" s="205">
        <f t="shared" si="92"/>
        <v>1418.300000000001</v>
      </c>
      <c r="EJ92" s="205">
        <f t="shared" si="93"/>
        <v>193</v>
      </c>
      <c r="EK92" s="69">
        <v>0</v>
      </c>
      <c r="EL92" s="69">
        <v>13516.1</v>
      </c>
      <c r="EM92" s="24">
        <v>1687</v>
      </c>
      <c r="EN92" s="182">
        <v>7.92686170212766</v>
      </c>
      <c r="EO92" s="182">
        <v>8.491452991452991</v>
      </c>
      <c r="EP92" s="69">
        <f t="shared" si="102"/>
        <v>1386.3999999999996</v>
      </c>
      <c r="EQ92" s="69">
        <f t="shared" si="102"/>
        <v>193</v>
      </c>
      <c r="ER92" s="69">
        <v>0</v>
      </c>
      <c r="ES92" s="69">
        <v>14902.5</v>
      </c>
      <c r="ET92" s="69">
        <v>1880</v>
      </c>
      <c r="EU92" s="183">
        <v>7.92686170212766</v>
      </c>
      <c r="EV92" s="182">
        <v>8.491452991452991</v>
      </c>
      <c r="EW92" s="69">
        <v>0</v>
      </c>
      <c r="EX92" s="69">
        <v>0</v>
      </c>
      <c r="EY92" s="69">
        <v>0</v>
      </c>
      <c r="EZ92" s="69">
        <v>14902.5</v>
      </c>
      <c r="FA92" s="24">
        <v>1880</v>
      </c>
      <c r="FB92" s="183">
        <v>7.828014343343792</v>
      </c>
      <c r="FC92" s="182">
        <v>8.416530120481927</v>
      </c>
      <c r="FD92" s="69">
        <f t="shared" si="94"/>
        <v>2561.7999999999993</v>
      </c>
      <c r="FE92" s="69">
        <f t="shared" si="95"/>
        <v>351</v>
      </c>
      <c r="FF92" s="69">
        <v>0</v>
      </c>
      <c r="FG92" s="69">
        <v>17464.3</v>
      </c>
      <c r="FH92" s="69">
        <v>2231</v>
      </c>
      <c r="FI92" s="183">
        <v>7.795181236673774</v>
      </c>
      <c r="FJ92" s="182">
        <v>8.38903166590179</v>
      </c>
      <c r="FK92" s="69">
        <v>3377.2000000000007</v>
      </c>
      <c r="FL92" s="69">
        <v>465</v>
      </c>
      <c r="FM92" s="69">
        <v>0</v>
      </c>
      <c r="FN92" s="69">
        <v>18279.7</v>
      </c>
      <c r="FO92" s="24">
        <v>2345</v>
      </c>
      <c r="FP92" s="72"/>
      <c r="FQ92" s="184">
        <f t="shared" si="71"/>
        <v>15237.75</v>
      </c>
      <c r="FR92" s="69">
        <f t="shared" si="72"/>
        <v>2038</v>
      </c>
      <c r="FS92" s="182">
        <f t="shared" si="64"/>
        <v>7.4768155053974485</v>
      </c>
      <c r="FT92" s="69">
        <f t="shared" si="73"/>
        <v>514.3869346733668</v>
      </c>
      <c r="FU92" s="181">
        <f t="shared" si="74"/>
        <v>2006.1090452261305</v>
      </c>
      <c r="FV92" s="166"/>
      <c r="FW92" s="183">
        <f t="shared" si="65"/>
        <v>8.010925378434571</v>
      </c>
      <c r="FX92" s="182">
        <f t="shared" si="66"/>
        <v>8.547330908059505</v>
      </c>
      <c r="FY92" s="69">
        <f t="shared" si="75"/>
        <v>20841.5</v>
      </c>
      <c r="FZ92" s="69">
        <f t="shared" si="76"/>
        <v>2696</v>
      </c>
      <c r="GA92" s="69">
        <f t="shared" si="77"/>
        <v>795.0385259631494</v>
      </c>
      <c r="GB92" s="181">
        <f t="shared" si="78"/>
        <v>3060.898324958125</v>
      </c>
      <c r="GC92" s="162"/>
      <c r="GD92" s="161">
        <f t="shared" si="83"/>
        <v>17464.3</v>
      </c>
      <c r="GE92" s="160">
        <f t="shared" si="79"/>
        <v>20841.5</v>
      </c>
      <c r="GF92" s="69">
        <f t="shared" si="63"/>
        <v>2345</v>
      </c>
      <c r="GG92" s="24">
        <f t="shared" si="80"/>
        <v>2696</v>
      </c>
      <c r="GH92" s="196"/>
      <c r="GI92" s="161">
        <f t="shared" si="81"/>
        <v>580.3433835845894</v>
      </c>
      <c r="GJ92" s="24">
        <f t="shared" si="82"/>
        <v>795.0385259631494</v>
      </c>
    </row>
    <row r="93" spans="1:192" s="20" customFormat="1" ht="12.75">
      <c r="A93" s="20" t="s">
        <v>14</v>
      </c>
      <c r="B93" s="21" t="s">
        <v>68</v>
      </c>
      <c r="C93" s="20">
        <v>5.97</v>
      </c>
      <c r="D93" s="183"/>
      <c r="E93" s="182"/>
      <c r="F93" s="69"/>
      <c r="G93" s="69"/>
      <c r="H93" s="69"/>
      <c r="I93" s="69"/>
      <c r="J93" s="24"/>
      <c r="K93" s="183"/>
      <c r="L93" s="182"/>
      <c r="M93" s="69"/>
      <c r="N93" s="69"/>
      <c r="O93" s="69"/>
      <c r="P93" s="69"/>
      <c r="Q93" s="24"/>
      <c r="R93" s="30"/>
      <c r="S93" s="22"/>
      <c r="T93" s="69"/>
      <c r="U93" s="69"/>
      <c r="V93" s="69"/>
      <c r="W93" s="69"/>
      <c r="X93" s="24"/>
      <c r="Y93" s="183"/>
      <c r="Z93" s="182"/>
      <c r="AA93" s="69"/>
      <c r="AB93" s="69"/>
      <c r="AC93" s="69"/>
      <c r="AD93" s="69"/>
      <c r="AE93" s="24"/>
      <c r="AF93" s="30"/>
      <c r="AG93" s="22"/>
      <c r="AH93" s="22"/>
      <c r="AI93" s="22"/>
      <c r="AJ93" s="22"/>
      <c r="AK93" s="22"/>
      <c r="AL93" s="23"/>
      <c r="AM93" s="183"/>
      <c r="AN93" s="182"/>
      <c r="AO93" s="69"/>
      <c r="AP93" s="69"/>
      <c r="AQ93" s="69"/>
      <c r="AR93" s="69"/>
      <c r="AS93" s="24"/>
      <c r="AT93" s="188"/>
      <c r="AU93" s="187"/>
      <c r="AV93" s="69"/>
      <c r="AW93" s="69"/>
      <c r="AX93" s="69"/>
      <c r="AY93" s="69"/>
      <c r="AZ93" s="24"/>
      <c r="BA93" s="188"/>
      <c r="BB93" s="187"/>
      <c r="BC93" s="69"/>
      <c r="BD93" s="69"/>
      <c r="BE93" s="69"/>
      <c r="BF93" s="69"/>
      <c r="BG93" s="24"/>
      <c r="BH93" s="188"/>
      <c r="BI93" s="187"/>
      <c r="BJ93" s="69"/>
      <c r="BK93" s="69"/>
      <c r="BL93" s="69"/>
      <c r="BM93" s="69"/>
      <c r="BN93" s="24"/>
      <c r="BO93" s="188">
        <v>8</v>
      </c>
      <c r="BP93" s="187"/>
      <c r="BQ93" s="69">
        <v>4544</v>
      </c>
      <c r="BR93" s="69">
        <v>563</v>
      </c>
      <c r="BS93" s="69"/>
      <c r="BT93" s="69">
        <v>4544</v>
      </c>
      <c r="BU93" s="69">
        <v>563</v>
      </c>
      <c r="BV93" s="188">
        <v>7.98</v>
      </c>
      <c r="BW93" s="187">
        <v>8.4</v>
      </c>
      <c r="BX93" s="69">
        <f t="shared" si="100"/>
        <v>946.1499999999996</v>
      </c>
      <c r="BY93" s="69">
        <f t="shared" si="101"/>
        <v>125.13</v>
      </c>
      <c r="BZ93" s="189"/>
      <c r="CA93" s="69">
        <v>5490.15</v>
      </c>
      <c r="CB93" s="24">
        <v>688.13</v>
      </c>
      <c r="CC93" s="69"/>
      <c r="CD93" s="184">
        <f t="shared" si="67"/>
        <v>5490.15</v>
      </c>
      <c r="CE93" s="69">
        <f t="shared" si="68"/>
        <v>688.13</v>
      </c>
      <c r="CF93" s="182">
        <f t="shared" si="85"/>
        <v>7.978361646781858</v>
      </c>
      <c r="CG93" s="69">
        <f t="shared" si="69"/>
        <v>231.4931155778894</v>
      </c>
      <c r="CH93" s="181">
        <f t="shared" si="70"/>
        <v>879.6738391959797</v>
      </c>
      <c r="CI93" s="72"/>
      <c r="CJ93" s="188">
        <v>7.56</v>
      </c>
      <c r="CK93" s="187">
        <v>8.07</v>
      </c>
      <c r="CL93" s="205">
        <f t="shared" si="96"/>
        <v>567.79</v>
      </c>
      <c r="CM93" s="205">
        <f t="shared" si="97"/>
        <v>75.12</v>
      </c>
      <c r="CN93" s="189"/>
      <c r="CO93" s="69">
        <v>6057.94</v>
      </c>
      <c r="CP93" s="24">
        <v>763.25</v>
      </c>
      <c r="CQ93" s="188">
        <v>7.68</v>
      </c>
      <c r="CR93" s="187">
        <v>8.12</v>
      </c>
      <c r="CS93" s="69">
        <f t="shared" si="98"/>
        <v>1785.1500000000005</v>
      </c>
      <c r="CT93" s="69">
        <f t="shared" si="99"/>
        <v>232.38</v>
      </c>
      <c r="CU93" s="189"/>
      <c r="CV93" s="69">
        <v>7843.09</v>
      </c>
      <c r="CW93" s="24">
        <v>995.63</v>
      </c>
      <c r="CX93" s="188">
        <v>7.893644553644553</v>
      </c>
      <c r="CY93" s="187">
        <v>8.335688648648649</v>
      </c>
      <c r="CZ93" s="69">
        <f t="shared" si="86"/>
        <v>1795.0499999999993</v>
      </c>
      <c r="DA93" s="69">
        <f t="shared" si="87"/>
        <v>225.37</v>
      </c>
      <c r="DB93" s="69">
        <v>0</v>
      </c>
      <c r="DC93" s="69">
        <v>9638.14</v>
      </c>
      <c r="DD93" s="24">
        <v>1221</v>
      </c>
      <c r="DE93" s="183">
        <v>7.869335239456755</v>
      </c>
      <c r="DF93" s="182">
        <v>8.305695963787251</v>
      </c>
      <c r="DG93" s="69">
        <f t="shared" si="88"/>
        <v>1371.0600000000013</v>
      </c>
      <c r="DH93" s="69">
        <f t="shared" si="89"/>
        <v>178</v>
      </c>
      <c r="DI93" s="69">
        <v>0</v>
      </c>
      <c r="DJ93" s="69">
        <v>11009.2</v>
      </c>
      <c r="DK93" s="24">
        <v>1399</v>
      </c>
      <c r="DL93" s="183">
        <v>7.840179142674344</v>
      </c>
      <c r="DM93" s="182">
        <v>8.268690958164642</v>
      </c>
      <c r="DN93" s="69">
        <f t="shared" si="90"/>
        <v>1245</v>
      </c>
      <c r="DO93" s="69">
        <f t="shared" si="91"/>
        <v>164</v>
      </c>
      <c r="DP93" s="69">
        <v>0</v>
      </c>
      <c r="DQ93" s="69">
        <v>12254.2</v>
      </c>
      <c r="DR93" s="24">
        <v>1563</v>
      </c>
      <c r="DS93" s="186"/>
      <c r="DT93" s="72"/>
      <c r="DU93" s="72"/>
      <c r="DV93" s="72"/>
      <c r="DW93" s="72"/>
      <c r="DX93" s="72"/>
      <c r="DY93" s="185"/>
      <c r="DZ93" s="186"/>
      <c r="EA93" s="72"/>
      <c r="EB93" s="72"/>
      <c r="EC93" s="72"/>
      <c r="ED93" s="72"/>
      <c r="EE93" s="72"/>
      <c r="EF93" s="185"/>
      <c r="EG93" s="183">
        <v>7.846643315820198</v>
      </c>
      <c r="EH93" s="182">
        <v>8.281762168823166</v>
      </c>
      <c r="EI93" s="205">
        <f t="shared" si="92"/>
        <v>1187.0999999999985</v>
      </c>
      <c r="EJ93" s="205">
        <f t="shared" si="93"/>
        <v>150</v>
      </c>
      <c r="EK93" s="69">
        <v>0</v>
      </c>
      <c r="EL93" s="69">
        <v>13441.3</v>
      </c>
      <c r="EM93" s="24">
        <v>1713</v>
      </c>
      <c r="EN93" s="190"/>
      <c r="EO93" s="190"/>
      <c r="EP93" s="72"/>
      <c r="EQ93" s="72"/>
      <c r="ER93" s="72"/>
      <c r="ES93" s="72"/>
      <c r="ET93" s="72"/>
      <c r="EU93" s="183">
        <v>7.809967089797837</v>
      </c>
      <c r="EV93" s="182">
        <v>8.252260307998013</v>
      </c>
      <c r="EW93" s="69">
        <v>3170.5</v>
      </c>
      <c r="EX93" s="69">
        <v>414</v>
      </c>
      <c r="EY93" s="69">
        <v>0</v>
      </c>
      <c r="EZ93" s="69">
        <v>16611.8</v>
      </c>
      <c r="FA93" s="24">
        <v>2127</v>
      </c>
      <c r="FB93" s="183">
        <v>7.7827123050259965</v>
      </c>
      <c r="FC93" s="182">
        <v>8.220823798627002</v>
      </c>
      <c r="FD93" s="69">
        <f t="shared" si="94"/>
        <v>1350.7000000000007</v>
      </c>
      <c r="FE93" s="69">
        <f t="shared" si="95"/>
        <v>181</v>
      </c>
      <c r="FF93" s="69">
        <v>0</v>
      </c>
      <c r="FG93" s="69">
        <v>17962.5</v>
      </c>
      <c r="FH93" s="69">
        <v>2308</v>
      </c>
      <c r="FI93" s="183">
        <v>7.7868686868686865</v>
      </c>
      <c r="FJ93" s="182">
        <v>8.222056313993175</v>
      </c>
      <c r="FK93" s="69">
        <v>5831.200000000001</v>
      </c>
      <c r="FL93" s="69">
        <v>762</v>
      </c>
      <c r="FM93" s="69">
        <v>0</v>
      </c>
      <c r="FN93" s="69">
        <v>19272.5</v>
      </c>
      <c r="FO93" s="24">
        <v>2475</v>
      </c>
      <c r="FP93" s="72"/>
      <c r="FQ93" s="184">
        <f t="shared" si="71"/>
        <v>18303.550000000003</v>
      </c>
      <c r="FR93" s="69">
        <f t="shared" si="72"/>
        <v>2381.87</v>
      </c>
      <c r="FS93" s="182">
        <f t="shared" si="64"/>
        <v>7.6845293823760334</v>
      </c>
      <c r="FT93" s="69">
        <f t="shared" si="73"/>
        <v>684.0512730318264</v>
      </c>
      <c r="FU93" s="181">
        <f t="shared" si="74"/>
        <v>2667.799964824123</v>
      </c>
      <c r="FV93" s="166"/>
      <c r="FW93" s="183">
        <f t="shared" si="65"/>
        <v>7.822668212117125</v>
      </c>
      <c r="FX93" s="182">
        <f t="shared" si="66"/>
        <v>8.247697816004191</v>
      </c>
      <c r="FY93" s="69">
        <f t="shared" si="75"/>
        <v>23793.700000000004</v>
      </c>
      <c r="FZ93" s="69">
        <f t="shared" si="76"/>
        <v>3070</v>
      </c>
      <c r="GA93" s="69">
        <f t="shared" si="77"/>
        <v>915.544388609716</v>
      </c>
      <c r="GB93" s="181">
        <f t="shared" si="78"/>
        <v>3524.8458961474066</v>
      </c>
      <c r="GC93" s="162"/>
      <c r="GD93" s="161">
        <f t="shared" si="83"/>
        <v>17962.5</v>
      </c>
      <c r="GE93" s="160">
        <f t="shared" si="79"/>
        <v>23793.700000000004</v>
      </c>
      <c r="GF93" s="69">
        <f t="shared" si="63"/>
        <v>2475</v>
      </c>
      <c r="GG93" s="24">
        <f t="shared" si="80"/>
        <v>3070</v>
      </c>
      <c r="GH93" s="69"/>
      <c r="GI93" s="161">
        <f t="shared" si="81"/>
        <v>533.7939698492464</v>
      </c>
      <c r="GJ93" s="24">
        <f t="shared" si="82"/>
        <v>915.544388609716</v>
      </c>
    </row>
    <row r="94" spans="1:192" s="20" customFormat="1" ht="12.75">
      <c r="A94" s="20" t="s">
        <v>14</v>
      </c>
      <c r="B94" s="21" t="s">
        <v>69</v>
      </c>
      <c r="C94" s="20">
        <v>5.97</v>
      </c>
      <c r="D94" s="183"/>
      <c r="E94" s="182"/>
      <c r="F94" s="69"/>
      <c r="G94" s="69"/>
      <c r="H94" s="69"/>
      <c r="I94" s="69"/>
      <c r="J94" s="24"/>
      <c r="K94" s="183"/>
      <c r="L94" s="182"/>
      <c r="M94" s="69"/>
      <c r="N94" s="69"/>
      <c r="O94" s="69"/>
      <c r="P94" s="69"/>
      <c r="Q94" s="24"/>
      <c r="R94" s="30"/>
      <c r="S94" s="22"/>
      <c r="T94" s="69"/>
      <c r="U94" s="69"/>
      <c r="V94" s="69"/>
      <c r="W94" s="69"/>
      <c r="X94" s="24"/>
      <c r="Y94" s="183"/>
      <c r="Z94" s="182"/>
      <c r="AA94" s="69"/>
      <c r="AB94" s="69"/>
      <c r="AC94" s="69"/>
      <c r="AD94" s="69"/>
      <c r="AE94" s="24"/>
      <c r="AF94" s="30"/>
      <c r="AG94" s="22"/>
      <c r="AH94" s="22"/>
      <c r="AI94" s="22"/>
      <c r="AJ94" s="22"/>
      <c r="AK94" s="22"/>
      <c r="AL94" s="23"/>
      <c r="AM94" s="183"/>
      <c r="AN94" s="182"/>
      <c r="AO94" s="69"/>
      <c r="AP94" s="69"/>
      <c r="AQ94" s="69"/>
      <c r="AR94" s="69"/>
      <c r="AS94" s="24"/>
      <c r="AT94" s="188"/>
      <c r="AU94" s="187"/>
      <c r="AV94" s="69"/>
      <c r="AW94" s="69"/>
      <c r="AX94" s="69"/>
      <c r="AY94" s="69"/>
      <c r="AZ94" s="24"/>
      <c r="BA94" s="188"/>
      <c r="BB94" s="187"/>
      <c r="BC94" s="69"/>
      <c r="BD94" s="69"/>
      <c r="BE94" s="69"/>
      <c r="BF94" s="69"/>
      <c r="BG94" s="24"/>
      <c r="BH94" s="188"/>
      <c r="BI94" s="187"/>
      <c r="BJ94" s="69"/>
      <c r="BK94" s="69"/>
      <c r="BL94" s="69"/>
      <c r="BM94" s="69"/>
      <c r="BN94" s="24"/>
      <c r="BO94" s="188">
        <v>9.3</v>
      </c>
      <c r="BP94" s="187"/>
      <c r="BQ94" s="69">
        <v>5555</v>
      </c>
      <c r="BR94" s="69">
        <v>593</v>
      </c>
      <c r="BS94" s="69"/>
      <c r="BT94" s="69">
        <v>5555</v>
      </c>
      <c r="BU94" s="69">
        <v>593</v>
      </c>
      <c r="BV94" s="188">
        <v>9.1</v>
      </c>
      <c r="BW94" s="187">
        <v>9.85</v>
      </c>
      <c r="BX94" s="69">
        <f t="shared" si="100"/>
        <v>1789.6000000000004</v>
      </c>
      <c r="BY94" s="69">
        <f t="shared" si="101"/>
        <v>196.75</v>
      </c>
      <c r="BZ94" s="189"/>
      <c r="CA94" s="69">
        <v>7344.6</v>
      </c>
      <c r="CB94" s="216">
        <v>789.75</v>
      </c>
      <c r="CC94" s="196"/>
      <c r="CD94" s="184">
        <f t="shared" si="67"/>
        <v>7344.6</v>
      </c>
      <c r="CE94" s="69">
        <f t="shared" si="68"/>
        <v>789.75</v>
      </c>
      <c r="CF94" s="182">
        <f t="shared" si="85"/>
        <v>9.299905033238367</v>
      </c>
      <c r="CG94" s="69">
        <f t="shared" si="69"/>
        <v>440.5012562814072</v>
      </c>
      <c r="CH94" s="181">
        <f t="shared" si="70"/>
        <v>1673.9047738693473</v>
      </c>
      <c r="CI94" s="72"/>
      <c r="CJ94" s="188">
        <v>8.99</v>
      </c>
      <c r="CK94" s="187">
        <v>9.7</v>
      </c>
      <c r="CL94" s="205">
        <f t="shared" si="96"/>
        <v>1773.6499999999996</v>
      </c>
      <c r="CM94" s="205">
        <f t="shared" si="97"/>
        <v>197.25</v>
      </c>
      <c r="CN94" s="189"/>
      <c r="CO94" s="69">
        <v>9118.25</v>
      </c>
      <c r="CP94" s="24">
        <v>987</v>
      </c>
      <c r="CQ94" s="188">
        <v>9.02</v>
      </c>
      <c r="CR94" s="187">
        <v>9.71</v>
      </c>
      <c r="CS94" s="69">
        <f t="shared" si="98"/>
        <v>2729.4300000000003</v>
      </c>
      <c r="CT94" s="69">
        <f t="shared" si="99"/>
        <v>302.6300000000001</v>
      </c>
      <c r="CU94" s="189"/>
      <c r="CV94" s="69">
        <v>11847.68</v>
      </c>
      <c r="CW94" s="24">
        <v>1289.63</v>
      </c>
      <c r="CX94" s="188">
        <v>9.166926015889883</v>
      </c>
      <c r="CY94" s="187">
        <v>9.770308444294622</v>
      </c>
      <c r="CZ94" s="69">
        <f t="shared" si="86"/>
        <v>2644.129999999999</v>
      </c>
      <c r="DA94" s="69">
        <f t="shared" si="87"/>
        <v>291.25</v>
      </c>
      <c r="DB94" s="69">
        <v>0</v>
      </c>
      <c r="DC94" s="69">
        <v>14491.81</v>
      </c>
      <c r="DD94" s="24">
        <v>1580.88</v>
      </c>
      <c r="DE94" s="183">
        <v>9.156039384274026</v>
      </c>
      <c r="DF94" s="182">
        <v>9.752466765140325</v>
      </c>
      <c r="DG94" s="69">
        <f t="shared" si="88"/>
        <v>2014.2399999999998</v>
      </c>
      <c r="DH94" s="69">
        <f t="shared" si="89"/>
        <v>221.8699999999999</v>
      </c>
      <c r="DI94" s="69">
        <v>0</v>
      </c>
      <c r="DJ94" s="69">
        <v>16506.05</v>
      </c>
      <c r="DK94" s="24">
        <v>1802.75</v>
      </c>
      <c r="DL94" s="183">
        <v>9.125434884814291</v>
      </c>
      <c r="DM94" s="182">
        <v>9.7049</v>
      </c>
      <c r="DN94" s="69">
        <f t="shared" si="90"/>
        <v>2903.75</v>
      </c>
      <c r="DO94" s="69">
        <f t="shared" si="91"/>
        <v>324.25</v>
      </c>
      <c r="DP94" s="69">
        <v>0</v>
      </c>
      <c r="DQ94" s="69">
        <v>19409.8</v>
      </c>
      <c r="DR94" s="24">
        <v>2127</v>
      </c>
      <c r="DS94" s="186"/>
      <c r="DT94" s="72"/>
      <c r="DU94" s="72"/>
      <c r="DV94" s="72"/>
      <c r="DW94" s="72"/>
      <c r="DX94" s="72"/>
      <c r="DY94" s="185"/>
      <c r="DZ94" s="186"/>
      <c r="EA94" s="72"/>
      <c r="EB94" s="72"/>
      <c r="EC94" s="72"/>
      <c r="ED94" s="72"/>
      <c r="EE94" s="72"/>
      <c r="EF94" s="185"/>
      <c r="EG94" s="183">
        <v>9.130160799652325</v>
      </c>
      <c r="EH94" s="182">
        <v>9.708179297597043</v>
      </c>
      <c r="EI94" s="205">
        <f t="shared" si="92"/>
        <v>1598.7000000000007</v>
      </c>
      <c r="EJ94" s="205">
        <f t="shared" si="93"/>
        <v>174</v>
      </c>
      <c r="EK94" s="69">
        <v>0</v>
      </c>
      <c r="EL94" s="69">
        <v>21008.5</v>
      </c>
      <c r="EM94" s="24">
        <v>2301</v>
      </c>
      <c r="EN94" s="182">
        <v>9.130555555555556</v>
      </c>
      <c r="EO94" s="182">
        <v>9.707861896838603</v>
      </c>
      <c r="EP94" s="69">
        <f>ES94-EL94</f>
        <v>2329.2000000000007</v>
      </c>
      <c r="EQ94" s="69">
        <f>ET94-EM94</f>
        <v>255</v>
      </c>
      <c r="ER94" s="69">
        <v>0</v>
      </c>
      <c r="ES94" s="69">
        <v>23337.7</v>
      </c>
      <c r="ET94" s="69">
        <v>2556</v>
      </c>
      <c r="EU94" s="183">
        <v>9.143451957295373</v>
      </c>
      <c r="EV94" s="182">
        <v>9.724867524602573</v>
      </c>
      <c r="EW94" s="69">
        <v>2355.399999999998</v>
      </c>
      <c r="EX94" s="69">
        <v>254</v>
      </c>
      <c r="EY94" s="69"/>
      <c r="EZ94" s="69">
        <v>25693.1</v>
      </c>
      <c r="FA94" s="24">
        <v>2810</v>
      </c>
      <c r="FB94" s="183">
        <v>9.140323112429936</v>
      </c>
      <c r="FC94" s="182">
        <v>9.723816204840407</v>
      </c>
      <c r="FD94" s="69">
        <f t="shared" si="94"/>
        <v>2029.5</v>
      </c>
      <c r="FE94" s="69">
        <f t="shared" si="95"/>
        <v>223</v>
      </c>
      <c r="FF94" s="69">
        <v>0</v>
      </c>
      <c r="FG94" s="69">
        <v>27722.6</v>
      </c>
      <c r="FH94" s="69">
        <v>3033</v>
      </c>
      <c r="FI94" s="183">
        <v>9.141459627329192</v>
      </c>
      <c r="FJ94" s="182">
        <v>9.72752808988764</v>
      </c>
      <c r="FK94" s="69">
        <v>6097.799999999999</v>
      </c>
      <c r="FL94" s="69">
        <v>664</v>
      </c>
      <c r="FM94" s="69">
        <v>0</v>
      </c>
      <c r="FN94" s="69">
        <v>29435.5</v>
      </c>
      <c r="FO94" s="24">
        <v>3220</v>
      </c>
      <c r="FP94" s="72"/>
      <c r="FQ94" s="184">
        <f t="shared" si="71"/>
        <v>26475.8</v>
      </c>
      <c r="FR94" s="69">
        <f t="shared" si="72"/>
        <v>2907.25</v>
      </c>
      <c r="FS94" s="182">
        <f t="shared" si="64"/>
        <v>9.106819158999054</v>
      </c>
      <c r="FT94" s="69">
        <f t="shared" si="73"/>
        <v>1527.557370184255</v>
      </c>
      <c r="FU94" s="181">
        <f t="shared" si="74"/>
        <v>5957.473743718594</v>
      </c>
      <c r="FV94" s="166"/>
      <c r="FW94" s="183">
        <f t="shared" si="65"/>
        <v>9.128695944770046</v>
      </c>
      <c r="FX94" s="182">
        <f t="shared" si="66"/>
        <v>9.734538929381928</v>
      </c>
      <c r="FY94" s="69">
        <f t="shared" si="75"/>
        <v>33820.399999999994</v>
      </c>
      <c r="FZ94" s="69">
        <f t="shared" si="76"/>
        <v>3697</v>
      </c>
      <c r="GA94" s="69">
        <f t="shared" si="77"/>
        <v>1968.0586264656613</v>
      </c>
      <c r="GB94" s="181">
        <f t="shared" si="78"/>
        <v>7577.025711892796</v>
      </c>
      <c r="GC94" s="162"/>
      <c r="GD94" s="161">
        <f t="shared" si="83"/>
        <v>27722.6</v>
      </c>
      <c r="GE94" s="160">
        <f t="shared" si="79"/>
        <v>33820.399999999994</v>
      </c>
      <c r="GF94" s="69">
        <f t="shared" si="63"/>
        <v>3220</v>
      </c>
      <c r="GG94" s="24">
        <f t="shared" si="80"/>
        <v>3697</v>
      </c>
      <c r="GH94" s="69"/>
      <c r="GI94" s="161">
        <f t="shared" si="81"/>
        <v>1423.6515912897821</v>
      </c>
      <c r="GJ94" s="24">
        <f t="shared" si="82"/>
        <v>1968.0586264656613</v>
      </c>
    </row>
    <row r="95" spans="1:192" s="20" customFormat="1" ht="12.75">
      <c r="A95" s="20" t="s">
        <v>14</v>
      </c>
      <c r="B95" s="21" t="s">
        <v>70</v>
      </c>
      <c r="C95" s="20">
        <v>5.97</v>
      </c>
      <c r="D95" s="183"/>
      <c r="E95" s="182"/>
      <c r="F95" s="69"/>
      <c r="G95" s="69"/>
      <c r="H95" s="69"/>
      <c r="I95" s="69"/>
      <c r="J95" s="24"/>
      <c r="K95" s="183"/>
      <c r="L95" s="182"/>
      <c r="M95" s="69"/>
      <c r="N95" s="69"/>
      <c r="O95" s="69"/>
      <c r="P95" s="69"/>
      <c r="Q95" s="24"/>
      <c r="R95" s="30"/>
      <c r="S95" s="22"/>
      <c r="T95" s="69"/>
      <c r="U95" s="69"/>
      <c r="V95" s="69"/>
      <c r="W95" s="69"/>
      <c r="X95" s="24"/>
      <c r="Y95" s="183"/>
      <c r="Z95" s="182"/>
      <c r="AA95" s="69"/>
      <c r="AB95" s="69"/>
      <c r="AC95" s="69"/>
      <c r="AD95" s="69"/>
      <c r="AE95" s="24"/>
      <c r="AF95" s="30"/>
      <c r="AG95" s="22"/>
      <c r="AH95" s="22"/>
      <c r="AI95" s="22"/>
      <c r="AJ95" s="22"/>
      <c r="AK95" s="22"/>
      <c r="AL95" s="23"/>
      <c r="AM95" s="183"/>
      <c r="AN95" s="182"/>
      <c r="AO95" s="69"/>
      <c r="AP95" s="69"/>
      <c r="AQ95" s="69"/>
      <c r="AR95" s="69"/>
      <c r="AS95" s="24"/>
      <c r="AT95" s="188"/>
      <c r="AU95" s="187"/>
      <c r="AV95" s="69"/>
      <c r="AW95" s="69"/>
      <c r="AX95" s="69"/>
      <c r="AY95" s="69"/>
      <c r="AZ95" s="24"/>
      <c r="BA95" s="188"/>
      <c r="BB95" s="187"/>
      <c r="BC95" s="69"/>
      <c r="BD95" s="69"/>
      <c r="BE95" s="69"/>
      <c r="BF95" s="69"/>
      <c r="BG95" s="24"/>
      <c r="BH95" s="188"/>
      <c r="BI95" s="187"/>
      <c r="BJ95" s="69"/>
      <c r="BK95" s="69"/>
      <c r="BL95" s="69"/>
      <c r="BM95" s="69"/>
      <c r="BN95" s="24"/>
      <c r="BO95" s="188">
        <v>8.9</v>
      </c>
      <c r="BP95" s="187"/>
      <c r="BQ95" s="69">
        <v>4256</v>
      </c>
      <c r="BR95" s="69">
        <v>475</v>
      </c>
      <c r="BS95" s="69"/>
      <c r="BT95" s="69">
        <v>4256</v>
      </c>
      <c r="BU95" s="69">
        <v>475</v>
      </c>
      <c r="BV95" s="188"/>
      <c r="BW95" s="187">
        <v>8.89</v>
      </c>
      <c r="BX95" s="69">
        <f t="shared" si="100"/>
        <v>1129.4499999999998</v>
      </c>
      <c r="BY95" s="69">
        <f t="shared" si="101"/>
        <v>130</v>
      </c>
      <c r="BZ95" s="189"/>
      <c r="CA95" s="69">
        <v>5385.45</v>
      </c>
      <c r="CB95" s="24">
        <v>605</v>
      </c>
      <c r="CC95" s="69"/>
      <c r="CD95" s="184">
        <f t="shared" si="67"/>
        <v>5385.45</v>
      </c>
      <c r="CE95" s="69">
        <f t="shared" si="68"/>
        <v>605</v>
      </c>
      <c r="CF95" s="182">
        <f t="shared" si="85"/>
        <v>8.901570247933885</v>
      </c>
      <c r="CG95" s="69">
        <f t="shared" si="69"/>
        <v>297.0854271356784</v>
      </c>
      <c r="CH95" s="181">
        <f t="shared" si="70"/>
        <v>1128.9246231155778</v>
      </c>
      <c r="CI95" s="72"/>
      <c r="CJ95" s="188">
        <v>8.61</v>
      </c>
      <c r="CK95" s="187">
        <v>9.28</v>
      </c>
      <c r="CL95" s="205">
        <f t="shared" si="96"/>
        <v>2150.6500000000005</v>
      </c>
      <c r="CM95" s="205">
        <f t="shared" si="97"/>
        <v>249.75</v>
      </c>
      <c r="CN95" s="189"/>
      <c r="CO95" s="69">
        <v>7536.1</v>
      </c>
      <c r="CP95" s="24">
        <v>854.75</v>
      </c>
      <c r="CQ95" s="188">
        <v>8.41</v>
      </c>
      <c r="CR95" s="187">
        <v>8.95</v>
      </c>
      <c r="CS95" s="69">
        <f t="shared" si="98"/>
        <v>2514.2299999999996</v>
      </c>
      <c r="CT95" s="69">
        <f t="shared" si="99"/>
        <v>298.8800000000001</v>
      </c>
      <c r="CU95" s="189"/>
      <c r="CV95" s="69">
        <v>10050.33</v>
      </c>
      <c r="CW95" s="24">
        <v>1153.63</v>
      </c>
      <c r="CX95" s="188">
        <v>8.696687646106815</v>
      </c>
      <c r="CY95" s="187">
        <v>9.218886770873047</v>
      </c>
      <c r="CZ95" s="69">
        <f t="shared" si="86"/>
        <v>2040.2399999999998</v>
      </c>
      <c r="DA95" s="69">
        <f t="shared" si="87"/>
        <v>236.6199999999999</v>
      </c>
      <c r="DB95" s="69">
        <v>0</v>
      </c>
      <c r="DC95" s="69">
        <v>12090.57</v>
      </c>
      <c r="DD95" s="24">
        <v>1390.25</v>
      </c>
      <c r="DE95" s="183">
        <v>8.628824571766096</v>
      </c>
      <c r="DF95" s="182">
        <v>9.147526612398247</v>
      </c>
      <c r="DG95" s="69">
        <f t="shared" si="88"/>
        <v>2518.0300000000007</v>
      </c>
      <c r="DH95" s="69">
        <f t="shared" si="89"/>
        <v>302.75</v>
      </c>
      <c r="DI95" s="69">
        <v>0</v>
      </c>
      <c r="DJ95" s="69">
        <v>14608.6</v>
      </c>
      <c r="DK95" s="24">
        <v>1693</v>
      </c>
      <c r="DL95" s="183">
        <v>8.595853018372704</v>
      </c>
      <c r="DM95" s="182">
        <v>9.112465219810796</v>
      </c>
      <c r="DN95" s="69">
        <f t="shared" si="90"/>
        <v>1766.5</v>
      </c>
      <c r="DO95" s="69">
        <f t="shared" si="91"/>
        <v>212</v>
      </c>
      <c r="DP95" s="69">
        <v>0</v>
      </c>
      <c r="DQ95" s="69">
        <v>16375.1</v>
      </c>
      <c r="DR95" s="24">
        <v>1905</v>
      </c>
      <c r="DS95" s="186"/>
      <c r="DT95" s="72"/>
      <c r="DU95" s="72"/>
      <c r="DV95" s="72"/>
      <c r="DW95" s="72"/>
      <c r="DX95" s="72"/>
      <c r="DY95" s="185"/>
      <c r="DZ95" s="186"/>
      <c r="EA95" s="72"/>
      <c r="EB95" s="72"/>
      <c r="EC95" s="72"/>
      <c r="ED95" s="72"/>
      <c r="EE95" s="72"/>
      <c r="EF95" s="185"/>
      <c r="EG95" s="183"/>
      <c r="EH95" s="182"/>
      <c r="EI95" s="205"/>
      <c r="EJ95" s="205"/>
      <c r="EK95" s="69"/>
      <c r="EL95" s="69"/>
      <c r="EM95" s="24"/>
      <c r="EN95" s="182">
        <v>8.43246329526917</v>
      </c>
      <c r="EO95" s="182">
        <v>8.931490280777538</v>
      </c>
      <c r="EP95" s="69">
        <f>ES95-DQ95</f>
        <v>4301.300000000001</v>
      </c>
      <c r="EQ95" s="69">
        <f>ET95-DR95</f>
        <v>547</v>
      </c>
      <c r="ER95" s="69">
        <v>0</v>
      </c>
      <c r="ES95" s="69">
        <v>20676.4</v>
      </c>
      <c r="ET95" s="69">
        <v>2452</v>
      </c>
      <c r="EU95" s="183">
        <v>8.43246329526917</v>
      </c>
      <c r="EV95" s="182">
        <v>8.931490280777538</v>
      </c>
      <c r="EW95" s="69">
        <v>0</v>
      </c>
      <c r="EX95" s="69">
        <v>0</v>
      </c>
      <c r="EY95" s="69">
        <v>0</v>
      </c>
      <c r="EZ95" s="69">
        <v>20676.4</v>
      </c>
      <c r="FA95" s="24">
        <v>2452</v>
      </c>
      <c r="FB95" s="183">
        <v>8.392238591448077</v>
      </c>
      <c r="FC95" s="182">
        <v>8.90415554708349</v>
      </c>
      <c r="FD95" s="69">
        <f t="shared" si="94"/>
        <v>2679.199999999997</v>
      </c>
      <c r="FE95" s="69">
        <f t="shared" si="95"/>
        <v>331</v>
      </c>
      <c r="FF95" s="69">
        <v>0</v>
      </c>
      <c r="FG95" s="69">
        <v>23355.6</v>
      </c>
      <c r="FH95" s="69">
        <v>2783</v>
      </c>
      <c r="FI95" s="183">
        <v>8.378974184782608</v>
      </c>
      <c r="FJ95" s="182">
        <v>8.895672556797692</v>
      </c>
      <c r="FK95" s="69">
        <v>3991.2999999999993</v>
      </c>
      <c r="FL95" s="69">
        <v>492</v>
      </c>
      <c r="FM95" s="69">
        <v>0</v>
      </c>
      <c r="FN95" s="69">
        <v>24667.7</v>
      </c>
      <c r="FO95" s="24">
        <v>2944</v>
      </c>
      <c r="FP95" s="72"/>
      <c r="FQ95" s="184">
        <f t="shared" si="71"/>
        <v>21961.45</v>
      </c>
      <c r="FR95" s="69">
        <f t="shared" si="72"/>
        <v>2670</v>
      </c>
      <c r="FS95" s="182">
        <f t="shared" si="64"/>
        <v>8.225262172284644</v>
      </c>
      <c r="FT95" s="69">
        <f t="shared" si="73"/>
        <v>1008.6348408710219</v>
      </c>
      <c r="FU95" s="181">
        <f t="shared" si="74"/>
        <v>3933.6758793969852</v>
      </c>
      <c r="FV95" s="166"/>
      <c r="FW95" s="183">
        <f t="shared" si="65"/>
        <v>8.547750460301463</v>
      </c>
      <c r="FX95" s="182">
        <f t="shared" si="66"/>
        <v>9.026168726851834</v>
      </c>
      <c r="FY95" s="69">
        <f t="shared" si="75"/>
        <v>27346.9</v>
      </c>
      <c r="FZ95" s="69">
        <f t="shared" si="76"/>
        <v>3275</v>
      </c>
      <c r="GA95" s="69">
        <f t="shared" si="77"/>
        <v>1305.7202680067003</v>
      </c>
      <c r="GB95" s="181">
        <f t="shared" si="78"/>
        <v>5027.023031825796</v>
      </c>
      <c r="GC95" s="162"/>
      <c r="GD95" s="161">
        <f t="shared" si="83"/>
        <v>23355.6</v>
      </c>
      <c r="GE95" s="160">
        <f t="shared" si="79"/>
        <v>27346.9</v>
      </c>
      <c r="GF95" s="69">
        <f t="shared" si="63"/>
        <v>2944</v>
      </c>
      <c r="GG95" s="24">
        <f t="shared" si="80"/>
        <v>3275</v>
      </c>
      <c r="GH95" s="69"/>
      <c r="GI95" s="161">
        <f t="shared" si="81"/>
        <v>968.1608040201004</v>
      </c>
      <c r="GJ95" s="24">
        <f t="shared" si="82"/>
        <v>1305.7202680067003</v>
      </c>
    </row>
    <row r="96" spans="1:192" s="20" customFormat="1" ht="12.75">
      <c r="A96" s="20" t="s">
        <v>14</v>
      </c>
      <c r="B96" s="21" t="s">
        <v>71</v>
      </c>
      <c r="C96" s="20">
        <v>5.97</v>
      </c>
      <c r="D96" s="183"/>
      <c r="E96" s="182"/>
      <c r="F96" s="69"/>
      <c r="G96" s="69"/>
      <c r="H96" s="69"/>
      <c r="I96" s="69"/>
      <c r="J96" s="24"/>
      <c r="K96" s="183"/>
      <c r="L96" s="182"/>
      <c r="M96" s="69"/>
      <c r="N96" s="69"/>
      <c r="O96" s="69"/>
      <c r="P96" s="69"/>
      <c r="Q96" s="24"/>
      <c r="R96" s="30"/>
      <c r="S96" s="22"/>
      <c r="T96" s="69"/>
      <c r="U96" s="69"/>
      <c r="V96" s="69"/>
      <c r="W96" s="69"/>
      <c r="X96" s="24"/>
      <c r="Y96" s="183"/>
      <c r="Z96" s="182"/>
      <c r="AA96" s="69"/>
      <c r="AB96" s="69"/>
      <c r="AC96" s="69"/>
      <c r="AD96" s="69"/>
      <c r="AE96" s="24"/>
      <c r="AF96" s="30"/>
      <c r="AG96" s="22"/>
      <c r="AH96" s="22"/>
      <c r="AI96" s="22"/>
      <c r="AJ96" s="22"/>
      <c r="AK96" s="22"/>
      <c r="AL96" s="23"/>
      <c r="AM96" s="183"/>
      <c r="AN96" s="182"/>
      <c r="AO96" s="69"/>
      <c r="AP96" s="69"/>
      <c r="AQ96" s="69"/>
      <c r="AR96" s="69"/>
      <c r="AS96" s="24"/>
      <c r="AT96" s="188"/>
      <c r="AU96" s="187"/>
      <c r="AV96" s="69"/>
      <c r="AW96" s="69"/>
      <c r="AX96" s="69"/>
      <c r="AY96" s="69"/>
      <c r="AZ96" s="24"/>
      <c r="BA96" s="188"/>
      <c r="BB96" s="187"/>
      <c r="BC96" s="69"/>
      <c r="BD96" s="69"/>
      <c r="BE96" s="69"/>
      <c r="BF96" s="69"/>
      <c r="BG96" s="24"/>
      <c r="BH96" s="188"/>
      <c r="BI96" s="187"/>
      <c r="BJ96" s="69"/>
      <c r="BK96" s="69"/>
      <c r="BL96" s="69"/>
      <c r="BM96" s="69"/>
      <c r="BN96" s="24"/>
      <c r="BO96" s="188">
        <v>8.8</v>
      </c>
      <c r="BP96" s="187"/>
      <c r="BQ96" s="69">
        <v>4504</v>
      </c>
      <c r="BR96" s="69">
        <v>511</v>
      </c>
      <c r="BS96" s="69"/>
      <c r="BT96" s="69">
        <v>4504</v>
      </c>
      <c r="BU96" s="69">
        <v>511</v>
      </c>
      <c r="BV96" s="188"/>
      <c r="BW96" s="187"/>
      <c r="BX96" s="196">
        <f t="shared" si="100"/>
        <v>0</v>
      </c>
      <c r="BY96" s="69"/>
      <c r="BZ96" s="189"/>
      <c r="CA96" s="69">
        <v>4504</v>
      </c>
      <c r="CB96" s="24">
        <v>511</v>
      </c>
      <c r="CC96" s="69"/>
      <c r="CD96" s="184">
        <f t="shared" si="67"/>
        <v>4504</v>
      </c>
      <c r="CE96" s="69">
        <f t="shared" si="68"/>
        <v>511</v>
      </c>
      <c r="CF96" s="182">
        <f t="shared" si="85"/>
        <v>8.814090019569472</v>
      </c>
      <c r="CG96" s="69">
        <f t="shared" si="69"/>
        <v>243.43886097152426</v>
      </c>
      <c r="CH96" s="181">
        <f t="shared" si="70"/>
        <v>925.0676716917922</v>
      </c>
      <c r="CI96" s="72"/>
      <c r="CJ96" s="188">
        <v>7.9</v>
      </c>
      <c r="CK96" s="187">
        <v>8.34</v>
      </c>
      <c r="CL96" s="205">
        <f t="shared" si="96"/>
        <v>2259.3199999999997</v>
      </c>
      <c r="CM96" s="205">
        <f t="shared" si="97"/>
        <v>286.13</v>
      </c>
      <c r="CN96" s="189"/>
      <c r="CO96" s="69">
        <v>6763.32</v>
      </c>
      <c r="CP96" s="24">
        <v>797.13</v>
      </c>
      <c r="CQ96" s="188">
        <v>7.71</v>
      </c>
      <c r="CR96" s="187">
        <v>8.29</v>
      </c>
      <c r="CS96" s="69">
        <f t="shared" si="98"/>
        <v>2195.4400000000005</v>
      </c>
      <c r="CT96" s="69">
        <f t="shared" si="99"/>
        <v>284.62</v>
      </c>
      <c r="CU96" s="189"/>
      <c r="CV96" s="69">
        <v>8958.76</v>
      </c>
      <c r="CW96" s="24">
        <v>1081.75</v>
      </c>
      <c r="CX96" s="188">
        <v>8.213606710158434</v>
      </c>
      <c r="CY96" s="187">
        <v>8.807070279085757</v>
      </c>
      <c r="CZ96" s="69">
        <f t="shared" si="86"/>
        <v>2057.74</v>
      </c>
      <c r="DA96" s="69">
        <f t="shared" si="87"/>
        <v>259.5</v>
      </c>
      <c r="DB96" s="69">
        <v>0</v>
      </c>
      <c r="DC96" s="69">
        <v>11016.5</v>
      </c>
      <c r="DD96" s="24">
        <v>1341.25</v>
      </c>
      <c r="DE96" s="183">
        <v>8.1856872823744</v>
      </c>
      <c r="DF96" s="182">
        <v>8.773392571530122</v>
      </c>
      <c r="DG96" s="69">
        <f t="shared" si="88"/>
        <v>1325.4699999999993</v>
      </c>
      <c r="DH96" s="69">
        <f t="shared" si="89"/>
        <v>166.5</v>
      </c>
      <c r="DI96" s="69">
        <v>0</v>
      </c>
      <c r="DJ96" s="69">
        <v>12341.97</v>
      </c>
      <c r="DK96" s="24">
        <v>1507.75</v>
      </c>
      <c r="DL96" s="183">
        <v>8.138936049801924</v>
      </c>
      <c r="DM96" s="182">
        <v>8.710781344639612</v>
      </c>
      <c r="DN96" s="69">
        <f t="shared" si="90"/>
        <v>2039.5300000000007</v>
      </c>
      <c r="DO96" s="69">
        <f t="shared" si="91"/>
        <v>259.25</v>
      </c>
      <c r="DP96" s="69">
        <v>0</v>
      </c>
      <c r="DQ96" s="69">
        <v>14381.5</v>
      </c>
      <c r="DR96" s="24">
        <v>1767</v>
      </c>
      <c r="DS96" s="186"/>
      <c r="DT96" s="72"/>
      <c r="DU96" s="72"/>
      <c r="DV96" s="72"/>
      <c r="DW96" s="72"/>
      <c r="DX96" s="72"/>
      <c r="DY96" s="185"/>
      <c r="DZ96" s="186"/>
      <c r="EA96" s="72"/>
      <c r="EB96" s="72"/>
      <c r="EC96" s="72"/>
      <c r="ED96" s="72"/>
      <c r="EE96" s="72"/>
      <c r="EF96" s="185"/>
      <c r="EG96" s="183">
        <v>8.052314814814816</v>
      </c>
      <c r="EH96" s="182">
        <v>8.052314814814816</v>
      </c>
      <c r="EI96" s="205">
        <f aca="true" t="shared" si="103" ref="EI96:EJ98">EL96-DQ96</f>
        <v>1272.2000000000007</v>
      </c>
      <c r="EJ96" s="205">
        <f t="shared" si="103"/>
        <v>177</v>
      </c>
      <c r="EK96" s="69">
        <v>0</v>
      </c>
      <c r="EL96" s="69">
        <v>15653.7</v>
      </c>
      <c r="EM96" s="24">
        <v>1944</v>
      </c>
      <c r="EN96" s="182">
        <v>7.917083144025443</v>
      </c>
      <c r="EO96" s="182">
        <v>8.479562043795621</v>
      </c>
      <c r="EP96" s="69">
        <f aca="true" t="shared" si="104" ref="EP96:EQ98">ES96-EL96</f>
        <v>1771.7999999999993</v>
      </c>
      <c r="EQ96" s="69">
        <f t="shared" si="104"/>
        <v>257</v>
      </c>
      <c r="ER96" s="69">
        <v>0</v>
      </c>
      <c r="ES96" s="69">
        <v>17425.5</v>
      </c>
      <c r="ET96" s="69">
        <v>2201</v>
      </c>
      <c r="EU96" s="183">
        <v>7.820275750202757</v>
      </c>
      <c r="EV96" s="182">
        <v>8.377410947002605</v>
      </c>
      <c r="EW96" s="69">
        <v>1859.2999999999993</v>
      </c>
      <c r="EX96" s="69">
        <v>265</v>
      </c>
      <c r="EY96" s="69">
        <v>0</v>
      </c>
      <c r="EZ96" s="69">
        <v>19284.8</v>
      </c>
      <c r="FA96" s="24">
        <v>2466</v>
      </c>
      <c r="FB96" s="183">
        <v>7.741167775314116</v>
      </c>
      <c r="FC96" s="182">
        <v>8.305947660586835</v>
      </c>
      <c r="FD96" s="69">
        <f t="shared" si="94"/>
        <v>1662.7999999999993</v>
      </c>
      <c r="FE96" s="69">
        <f t="shared" si="95"/>
        <v>240</v>
      </c>
      <c r="FF96" s="69">
        <v>0</v>
      </c>
      <c r="FG96" s="69">
        <v>20947.6</v>
      </c>
      <c r="FH96" s="69">
        <v>2706</v>
      </c>
      <c r="FI96" s="183">
        <v>7.68434309053778</v>
      </c>
      <c r="FJ96" s="182">
        <v>8.251681286549706</v>
      </c>
      <c r="FK96" s="69">
        <v>5151.0999999999985</v>
      </c>
      <c r="FL96" s="69">
        <v>737</v>
      </c>
      <c r="FM96" s="69">
        <v>0</v>
      </c>
      <c r="FN96" s="69">
        <v>22576.6</v>
      </c>
      <c r="FO96" s="24">
        <v>2938</v>
      </c>
      <c r="FP96" s="72"/>
      <c r="FQ96" s="184">
        <f t="shared" si="71"/>
        <v>21594.699999999997</v>
      </c>
      <c r="FR96" s="69">
        <f t="shared" si="72"/>
        <v>2932</v>
      </c>
      <c r="FS96" s="182">
        <f t="shared" si="64"/>
        <v>7.365177353342427</v>
      </c>
      <c r="FT96" s="69">
        <f t="shared" si="73"/>
        <v>685.2026800670014</v>
      </c>
      <c r="FU96" s="181">
        <f t="shared" si="74"/>
        <v>2672.2904522613057</v>
      </c>
      <c r="FV96" s="166"/>
      <c r="FW96" s="183">
        <f t="shared" si="65"/>
        <v>8.014855874293605</v>
      </c>
      <c r="FX96" s="182">
        <f t="shared" si="66"/>
        <v>8.438816094800506</v>
      </c>
      <c r="FY96" s="69">
        <f t="shared" si="75"/>
        <v>26098.699999999997</v>
      </c>
      <c r="FZ96" s="69">
        <f t="shared" si="76"/>
        <v>3443</v>
      </c>
      <c r="GA96" s="69">
        <f t="shared" si="77"/>
        <v>928.6415410385252</v>
      </c>
      <c r="GB96" s="181">
        <f t="shared" si="78"/>
        <v>3575.2699329983225</v>
      </c>
      <c r="GC96" s="162"/>
      <c r="GD96" s="161">
        <f t="shared" si="83"/>
        <v>20947.6</v>
      </c>
      <c r="GE96" s="160">
        <f t="shared" si="79"/>
        <v>26098.699999999997</v>
      </c>
      <c r="GF96" s="69">
        <f t="shared" si="63"/>
        <v>2938</v>
      </c>
      <c r="GG96" s="24">
        <f t="shared" si="80"/>
        <v>3443</v>
      </c>
      <c r="GH96" s="69"/>
      <c r="GI96" s="161">
        <f t="shared" si="81"/>
        <v>570.8107202680067</v>
      </c>
      <c r="GJ96" s="24">
        <f t="shared" si="82"/>
        <v>928.6415410385252</v>
      </c>
    </row>
    <row r="97" spans="1:192" s="20" customFormat="1" ht="12.75">
      <c r="A97" s="20" t="s">
        <v>14</v>
      </c>
      <c r="B97" s="21" t="s">
        <v>72</v>
      </c>
      <c r="C97" s="20">
        <v>5.97</v>
      </c>
      <c r="D97" s="183"/>
      <c r="E97" s="182"/>
      <c r="F97" s="69"/>
      <c r="G97" s="69"/>
      <c r="H97" s="69"/>
      <c r="I97" s="69"/>
      <c r="J97" s="24"/>
      <c r="K97" s="183"/>
      <c r="L97" s="182"/>
      <c r="M97" s="69"/>
      <c r="N97" s="69"/>
      <c r="O97" s="69"/>
      <c r="P97" s="69"/>
      <c r="Q97" s="24"/>
      <c r="R97" s="30"/>
      <c r="S97" s="22"/>
      <c r="T97" s="69"/>
      <c r="U97" s="69"/>
      <c r="V97" s="69"/>
      <c r="W97" s="69"/>
      <c r="X97" s="24"/>
      <c r="Y97" s="183"/>
      <c r="Z97" s="182"/>
      <c r="AA97" s="69"/>
      <c r="AB97" s="69"/>
      <c r="AC97" s="69"/>
      <c r="AD97" s="69"/>
      <c r="AE97" s="24"/>
      <c r="AF97" s="30"/>
      <c r="AG97" s="22"/>
      <c r="AH97" s="22"/>
      <c r="AI97" s="22"/>
      <c r="AJ97" s="22"/>
      <c r="AK97" s="22"/>
      <c r="AL97" s="23"/>
      <c r="AM97" s="183"/>
      <c r="AN97" s="182"/>
      <c r="AO97" s="69"/>
      <c r="AP97" s="69"/>
      <c r="AQ97" s="69"/>
      <c r="AR97" s="69"/>
      <c r="AS97" s="24"/>
      <c r="AT97" s="188"/>
      <c r="AU97" s="187"/>
      <c r="AV97" s="69"/>
      <c r="AW97" s="69"/>
      <c r="AX97" s="69"/>
      <c r="AY97" s="69"/>
      <c r="AZ97" s="24"/>
      <c r="BA97" s="188"/>
      <c r="BB97" s="187"/>
      <c r="BC97" s="69"/>
      <c r="BD97" s="69"/>
      <c r="BE97" s="69"/>
      <c r="BF97" s="69"/>
      <c r="BG97" s="24"/>
      <c r="BH97" s="188"/>
      <c r="BI97" s="187"/>
      <c r="BJ97" s="69"/>
      <c r="BK97" s="69"/>
      <c r="BL97" s="69"/>
      <c r="BM97" s="69"/>
      <c r="BN97" s="24"/>
      <c r="BO97" s="188">
        <v>8.6</v>
      </c>
      <c r="BP97" s="187"/>
      <c r="BQ97" s="69">
        <v>5211</v>
      </c>
      <c r="BR97" s="69">
        <v>600</v>
      </c>
      <c r="BS97" s="69"/>
      <c r="BT97" s="69">
        <v>5211</v>
      </c>
      <c r="BU97" s="69">
        <v>600</v>
      </c>
      <c r="BV97" s="188">
        <v>8.26</v>
      </c>
      <c r="BW97" s="187">
        <v>8.83</v>
      </c>
      <c r="BX97" s="69">
        <f t="shared" si="100"/>
        <v>1902.4099999999999</v>
      </c>
      <c r="BY97" s="69">
        <f>CB97-BU97</f>
        <v>230.38</v>
      </c>
      <c r="BZ97" s="189"/>
      <c r="CA97" s="69">
        <v>7113.41</v>
      </c>
      <c r="CB97" s="24">
        <v>830.38</v>
      </c>
      <c r="CC97" s="69"/>
      <c r="CD97" s="184">
        <f t="shared" si="67"/>
        <v>7113.41</v>
      </c>
      <c r="CE97" s="69">
        <f t="shared" si="68"/>
        <v>830.38</v>
      </c>
      <c r="CF97" s="182">
        <f t="shared" si="85"/>
        <v>8.566451504130638</v>
      </c>
      <c r="CG97" s="69">
        <f t="shared" si="69"/>
        <v>361.14596314907874</v>
      </c>
      <c r="CH97" s="181">
        <f t="shared" si="70"/>
        <v>1372.3546599664992</v>
      </c>
      <c r="CI97" s="72"/>
      <c r="CJ97" s="188">
        <v>7.96</v>
      </c>
      <c r="CK97" s="187">
        <v>8.78</v>
      </c>
      <c r="CL97" s="205">
        <f t="shared" si="96"/>
        <v>1203.3700000000008</v>
      </c>
      <c r="CM97" s="205">
        <f t="shared" si="97"/>
        <v>151.12</v>
      </c>
      <c r="CN97" s="189"/>
      <c r="CO97" s="69">
        <v>8316.78</v>
      </c>
      <c r="CP97" s="24">
        <v>981.5</v>
      </c>
      <c r="CQ97" s="188">
        <v>8.34</v>
      </c>
      <c r="CR97" s="187">
        <v>9.08</v>
      </c>
      <c r="CS97" s="69">
        <f t="shared" si="98"/>
        <v>2616.619999999999</v>
      </c>
      <c r="CT97" s="69">
        <f t="shared" si="99"/>
        <v>313.8800000000001</v>
      </c>
      <c r="CU97" s="189"/>
      <c r="CV97" s="69">
        <v>10933.4</v>
      </c>
      <c r="CW97" s="24">
        <v>1295.38</v>
      </c>
      <c r="CX97" s="188">
        <v>8.38179863435362</v>
      </c>
      <c r="CY97" s="187">
        <v>9.096348306803344</v>
      </c>
      <c r="CZ97" s="69">
        <f t="shared" si="86"/>
        <v>2164.25</v>
      </c>
      <c r="DA97" s="69">
        <f t="shared" si="87"/>
        <v>267.25</v>
      </c>
      <c r="DB97" s="69">
        <v>0</v>
      </c>
      <c r="DC97" s="69">
        <v>13097.65</v>
      </c>
      <c r="DD97" s="24">
        <v>1562.63</v>
      </c>
      <c r="DE97" s="183">
        <v>8.381011904761905</v>
      </c>
      <c r="DF97" s="182">
        <v>9.095671834625323</v>
      </c>
      <c r="DG97" s="69">
        <f t="shared" si="88"/>
        <v>982.4500000000007</v>
      </c>
      <c r="DH97" s="69">
        <f t="shared" si="89"/>
        <v>117.36999999999989</v>
      </c>
      <c r="DI97" s="69">
        <v>0</v>
      </c>
      <c r="DJ97" s="69">
        <v>14080.1</v>
      </c>
      <c r="DK97" s="24">
        <v>1680</v>
      </c>
      <c r="DL97" s="183">
        <v>8.334702474986836</v>
      </c>
      <c r="DM97" s="182">
        <v>9.049514008004575</v>
      </c>
      <c r="DN97" s="69">
        <f t="shared" si="90"/>
        <v>1747.5</v>
      </c>
      <c r="DO97" s="69">
        <f t="shared" si="91"/>
        <v>219</v>
      </c>
      <c r="DP97" s="69">
        <v>0</v>
      </c>
      <c r="DQ97" s="69">
        <v>15827.6</v>
      </c>
      <c r="DR97" s="24">
        <v>1899</v>
      </c>
      <c r="DS97" s="186"/>
      <c r="DT97" s="72"/>
      <c r="DU97" s="72"/>
      <c r="DV97" s="72"/>
      <c r="DW97" s="72"/>
      <c r="DX97" s="72"/>
      <c r="DY97" s="185"/>
      <c r="DZ97" s="186"/>
      <c r="EA97" s="72"/>
      <c r="EB97" s="72"/>
      <c r="EC97" s="72"/>
      <c r="ED97" s="72"/>
      <c r="EE97" s="72"/>
      <c r="EF97" s="185"/>
      <c r="EG97" s="183">
        <v>8.33541463414634</v>
      </c>
      <c r="EH97" s="182">
        <v>9.045844362096346</v>
      </c>
      <c r="EI97" s="205">
        <f t="shared" si="103"/>
        <v>1259.9999999999982</v>
      </c>
      <c r="EJ97" s="205">
        <f t="shared" si="103"/>
        <v>151</v>
      </c>
      <c r="EK97" s="69">
        <v>0</v>
      </c>
      <c r="EL97" s="69">
        <v>17087.6</v>
      </c>
      <c r="EM97" s="24">
        <v>2050</v>
      </c>
      <c r="EN97" s="182">
        <v>8.275629887054736</v>
      </c>
      <c r="EO97" s="182">
        <v>8.973386716910033</v>
      </c>
      <c r="EP97" s="69">
        <f t="shared" si="104"/>
        <v>1962.9000000000015</v>
      </c>
      <c r="EQ97" s="69">
        <f t="shared" si="104"/>
        <v>252</v>
      </c>
      <c r="ER97" s="69">
        <v>0</v>
      </c>
      <c r="ES97" s="69">
        <v>19050.5</v>
      </c>
      <c r="ET97" s="69">
        <v>2302</v>
      </c>
      <c r="EU97" s="183">
        <v>8.21975010076582</v>
      </c>
      <c r="EV97" s="182">
        <v>8.90144041903099</v>
      </c>
      <c r="EW97" s="69">
        <v>1342.7000000000007</v>
      </c>
      <c r="EX97" s="69">
        <v>179</v>
      </c>
      <c r="EY97" s="69">
        <v>0</v>
      </c>
      <c r="EZ97" s="69">
        <v>20393.2</v>
      </c>
      <c r="FA97" s="24">
        <v>2481</v>
      </c>
      <c r="FB97" s="183">
        <v>8.15610294117647</v>
      </c>
      <c r="FC97" s="182">
        <v>8.82442322991249</v>
      </c>
      <c r="FD97" s="69">
        <f t="shared" si="94"/>
        <v>1791.3999999999978</v>
      </c>
      <c r="FE97" s="69">
        <f t="shared" si="95"/>
        <v>239</v>
      </c>
      <c r="FF97" s="69">
        <v>0</v>
      </c>
      <c r="FG97" s="69">
        <v>22184.6</v>
      </c>
      <c r="FH97" s="69">
        <v>2720</v>
      </c>
      <c r="FI97" s="183">
        <v>8.121450670333447</v>
      </c>
      <c r="FJ97" s="182">
        <v>8.78263940520446</v>
      </c>
      <c r="FK97" s="69">
        <v>4574.799999999999</v>
      </c>
      <c r="FL97" s="69">
        <v>607</v>
      </c>
      <c r="FM97" s="69">
        <v>0</v>
      </c>
      <c r="FN97" s="69">
        <v>23625.3</v>
      </c>
      <c r="FO97" s="24">
        <v>2909</v>
      </c>
      <c r="FP97" s="72"/>
      <c r="FQ97" s="184">
        <f t="shared" si="71"/>
        <v>19645.989999999998</v>
      </c>
      <c r="FR97" s="69">
        <f t="shared" si="72"/>
        <v>2496.62</v>
      </c>
      <c r="FS97" s="182">
        <f t="shared" si="64"/>
        <v>7.869034935232434</v>
      </c>
      <c r="FT97" s="69">
        <f t="shared" si="73"/>
        <v>794.165594639866</v>
      </c>
      <c r="FU97" s="181">
        <f t="shared" si="74"/>
        <v>3097.245819095477</v>
      </c>
      <c r="FV97" s="166"/>
      <c r="FW97" s="183">
        <f t="shared" si="65"/>
        <v>8.280488437298263</v>
      </c>
      <c r="FX97" s="182">
        <f t="shared" si="66"/>
        <v>8.950842571144323</v>
      </c>
      <c r="FY97" s="69">
        <f t="shared" si="75"/>
        <v>26759.399999999998</v>
      </c>
      <c r="FZ97" s="69">
        <f t="shared" si="76"/>
        <v>3327</v>
      </c>
      <c r="GA97" s="69">
        <f t="shared" si="77"/>
        <v>1155.3115577889448</v>
      </c>
      <c r="GB97" s="181">
        <f t="shared" si="78"/>
        <v>4447.949497487438</v>
      </c>
      <c r="GC97" s="162"/>
      <c r="GD97" s="161">
        <f t="shared" si="83"/>
        <v>22184.6</v>
      </c>
      <c r="GE97" s="160">
        <f t="shared" si="79"/>
        <v>26759.399999999998</v>
      </c>
      <c r="GF97" s="69">
        <f t="shared" si="63"/>
        <v>2909</v>
      </c>
      <c r="GG97" s="24">
        <f t="shared" si="80"/>
        <v>3327</v>
      </c>
      <c r="GH97" s="69"/>
      <c r="GI97" s="161">
        <f t="shared" si="81"/>
        <v>807.0134003350081</v>
      </c>
      <c r="GJ97" s="24">
        <f t="shared" si="82"/>
        <v>1155.3115577889448</v>
      </c>
    </row>
    <row r="98" spans="1:192" s="20" customFormat="1" ht="12.75">
      <c r="A98" s="20" t="s">
        <v>14</v>
      </c>
      <c r="B98" s="21" t="s">
        <v>73</v>
      </c>
      <c r="C98" s="20">
        <v>5.97</v>
      </c>
      <c r="D98" s="183"/>
      <c r="E98" s="182"/>
      <c r="F98" s="69"/>
      <c r="G98" s="69"/>
      <c r="H98" s="69"/>
      <c r="I98" s="69"/>
      <c r="J98" s="24"/>
      <c r="K98" s="183"/>
      <c r="L98" s="182"/>
      <c r="M98" s="69"/>
      <c r="N98" s="69"/>
      <c r="O98" s="69"/>
      <c r="P98" s="69"/>
      <c r="Q98" s="24"/>
      <c r="R98" s="30"/>
      <c r="S98" s="22"/>
      <c r="T98" s="69"/>
      <c r="U98" s="69"/>
      <c r="V98" s="69"/>
      <c r="W98" s="69"/>
      <c r="X98" s="24"/>
      <c r="Y98" s="183"/>
      <c r="Z98" s="182"/>
      <c r="AA98" s="69"/>
      <c r="AB98" s="69"/>
      <c r="AC98" s="69"/>
      <c r="AD98" s="69"/>
      <c r="AE98" s="24"/>
      <c r="AF98" s="30"/>
      <c r="AG98" s="22"/>
      <c r="AH98" s="22"/>
      <c r="AI98" s="22"/>
      <c r="AJ98" s="22"/>
      <c r="AK98" s="22"/>
      <c r="AL98" s="23"/>
      <c r="AM98" s="183"/>
      <c r="AN98" s="182"/>
      <c r="AO98" s="69"/>
      <c r="AP98" s="69"/>
      <c r="AQ98" s="69"/>
      <c r="AR98" s="69"/>
      <c r="AS98" s="24"/>
      <c r="AT98" s="188"/>
      <c r="AU98" s="187"/>
      <c r="AV98" s="69"/>
      <c r="AW98" s="69"/>
      <c r="AX98" s="69"/>
      <c r="AY98" s="69"/>
      <c r="AZ98" s="24"/>
      <c r="BA98" s="188"/>
      <c r="BB98" s="187"/>
      <c r="BC98" s="69"/>
      <c r="BD98" s="69"/>
      <c r="BE98" s="69"/>
      <c r="BF98" s="69"/>
      <c r="BG98" s="24"/>
      <c r="BH98" s="188"/>
      <c r="BI98" s="187"/>
      <c r="BJ98" s="69"/>
      <c r="BK98" s="69"/>
      <c r="BL98" s="69"/>
      <c r="BM98" s="69"/>
      <c r="BN98" s="24"/>
      <c r="BO98" s="188">
        <v>9.14</v>
      </c>
      <c r="BP98" s="187"/>
      <c r="BQ98" s="69">
        <v>5647</v>
      </c>
      <c r="BR98" s="69">
        <v>617</v>
      </c>
      <c r="BS98" s="69"/>
      <c r="BT98" s="69">
        <v>5647</v>
      </c>
      <c r="BU98" s="69">
        <v>617</v>
      </c>
      <c r="BV98" s="188">
        <v>8.66</v>
      </c>
      <c r="BW98" s="187">
        <v>9.46</v>
      </c>
      <c r="BX98" s="69">
        <f t="shared" si="100"/>
        <v>1540.21</v>
      </c>
      <c r="BY98" s="69">
        <f>CB98-BU98</f>
        <v>177.75</v>
      </c>
      <c r="BZ98" s="189"/>
      <c r="CA98" s="69">
        <v>7187.21</v>
      </c>
      <c r="CB98" s="24">
        <v>794.75</v>
      </c>
      <c r="CC98" s="69"/>
      <c r="CD98" s="184">
        <f t="shared" si="67"/>
        <v>7187.21</v>
      </c>
      <c r="CE98" s="69">
        <f t="shared" si="68"/>
        <v>794.75</v>
      </c>
      <c r="CF98" s="182">
        <f t="shared" si="85"/>
        <v>9.043359547027368</v>
      </c>
      <c r="CG98" s="69">
        <f t="shared" si="69"/>
        <v>409.13777219430494</v>
      </c>
      <c r="CH98" s="181">
        <f t="shared" si="70"/>
        <v>1554.7235343383586</v>
      </c>
      <c r="CI98" s="72"/>
      <c r="CJ98" s="188">
        <v>8.52</v>
      </c>
      <c r="CK98" s="187">
        <v>9.24</v>
      </c>
      <c r="CL98" s="205">
        <f t="shared" si="96"/>
        <v>1834.3499999999995</v>
      </c>
      <c r="CM98" s="205">
        <f t="shared" si="97"/>
        <v>215.38</v>
      </c>
      <c r="CN98" s="189"/>
      <c r="CO98" s="69">
        <v>9021.56</v>
      </c>
      <c r="CP98" s="24">
        <v>1010.13</v>
      </c>
      <c r="CQ98" s="188">
        <v>8.56</v>
      </c>
      <c r="CR98" s="187">
        <v>9.15</v>
      </c>
      <c r="CS98" s="69">
        <f t="shared" si="98"/>
        <v>2569.4300000000003</v>
      </c>
      <c r="CT98" s="69">
        <f t="shared" si="99"/>
        <v>300.0200000000001</v>
      </c>
      <c r="CU98" s="189"/>
      <c r="CV98" s="69">
        <v>11590.99</v>
      </c>
      <c r="CW98" s="24">
        <v>1310.15</v>
      </c>
      <c r="CX98" s="188">
        <v>8.799606713600523</v>
      </c>
      <c r="CY98" s="187">
        <v>9.397844685419653</v>
      </c>
      <c r="CZ98" s="69">
        <f t="shared" si="86"/>
        <v>2370.7299999999996</v>
      </c>
      <c r="DA98" s="69">
        <f t="shared" si="87"/>
        <v>276.48</v>
      </c>
      <c r="DB98" s="69">
        <v>0</v>
      </c>
      <c r="DC98" s="69">
        <v>13961.72</v>
      </c>
      <c r="DD98" s="24">
        <v>1586.63</v>
      </c>
      <c r="DE98" s="183">
        <v>8.800610771793448</v>
      </c>
      <c r="DF98" s="182">
        <v>9.400889679715302</v>
      </c>
      <c r="DG98" s="69">
        <f t="shared" si="88"/>
        <v>1888.1800000000003</v>
      </c>
      <c r="DH98" s="69">
        <f t="shared" si="89"/>
        <v>214.3699999999999</v>
      </c>
      <c r="DI98" s="69">
        <v>0</v>
      </c>
      <c r="DJ98" s="69">
        <v>15849.9</v>
      </c>
      <c r="DK98" s="24">
        <v>1801</v>
      </c>
      <c r="DL98" s="183">
        <v>8.78992359121299</v>
      </c>
      <c r="DM98" s="182">
        <v>9.376515537442689</v>
      </c>
      <c r="DN98" s="69">
        <f t="shared" si="90"/>
        <v>2556.199999999999</v>
      </c>
      <c r="DO98" s="69">
        <f t="shared" si="91"/>
        <v>293</v>
      </c>
      <c r="DP98" s="69">
        <v>0</v>
      </c>
      <c r="DQ98" s="69">
        <v>18406.1</v>
      </c>
      <c r="DR98" s="24">
        <v>2094</v>
      </c>
      <c r="DS98" s="186"/>
      <c r="DT98" s="72"/>
      <c r="DU98" s="72"/>
      <c r="DV98" s="72"/>
      <c r="DW98" s="72"/>
      <c r="DX98" s="72"/>
      <c r="DY98" s="185"/>
      <c r="DZ98" s="186"/>
      <c r="EA98" s="72"/>
      <c r="EB98" s="72"/>
      <c r="EC98" s="72"/>
      <c r="ED98" s="72"/>
      <c r="EE98" s="72"/>
      <c r="EF98" s="185"/>
      <c r="EG98" s="183">
        <v>8.796620720320142</v>
      </c>
      <c r="EH98" s="182">
        <v>9.380559506875295</v>
      </c>
      <c r="EI98" s="205">
        <f t="shared" si="103"/>
        <v>1377.5</v>
      </c>
      <c r="EJ98" s="205">
        <f t="shared" si="103"/>
        <v>155</v>
      </c>
      <c r="EK98" s="69">
        <v>0</v>
      </c>
      <c r="EL98" s="69">
        <v>19783.6</v>
      </c>
      <c r="EM98" s="24">
        <v>2249</v>
      </c>
      <c r="EN98" s="182">
        <v>7.949336057201226</v>
      </c>
      <c r="EO98" s="182">
        <v>8.363675443310047</v>
      </c>
      <c r="EP98" s="69">
        <f t="shared" si="104"/>
        <v>6052.300000000003</v>
      </c>
      <c r="EQ98" s="69">
        <f t="shared" si="104"/>
        <v>694</v>
      </c>
      <c r="ER98" s="69">
        <v>0</v>
      </c>
      <c r="ES98" s="69">
        <v>25835.9</v>
      </c>
      <c r="ET98" s="205">
        <v>2943</v>
      </c>
      <c r="EU98" s="183">
        <v>8.795765832106039</v>
      </c>
      <c r="EV98" s="182">
        <v>9.375706436420721</v>
      </c>
      <c r="EW98" s="69">
        <v>8324.5</v>
      </c>
      <c r="EX98" s="69">
        <v>758</v>
      </c>
      <c r="EY98" s="69">
        <v>0</v>
      </c>
      <c r="EZ98" s="69">
        <v>23889.3</v>
      </c>
      <c r="FA98" s="24">
        <v>2716</v>
      </c>
      <c r="FB98" s="183">
        <v>8.778763166836562</v>
      </c>
      <c r="FC98" s="182">
        <v>9.354055032585084</v>
      </c>
      <c r="FD98" s="69">
        <f t="shared" si="94"/>
        <v>1946.6000000000022</v>
      </c>
      <c r="FE98" s="69">
        <f t="shared" si="95"/>
        <v>227</v>
      </c>
      <c r="FF98" s="69">
        <v>0</v>
      </c>
      <c r="FG98" s="69">
        <v>25835.9</v>
      </c>
      <c r="FH98" s="69">
        <v>2943</v>
      </c>
      <c r="FI98" s="183">
        <v>8.776768</v>
      </c>
      <c r="FJ98" s="182">
        <v>9.351312649164678</v>
      </c>
      <c r="FK98" s="69">
        <v>11862.600000000002</v>
      </c>
      <c r="FL98" s="69">
        <v>1167</v>
      </c>
      <c r="FM98" s="69">
        <v>0</v>
      </c>
      <c r="FN98" s="69">
        <v>27427.4</v>
      </c>
      <c r="FO98" s="24">
        <v>3125</v>
      </c>
      <c r="FP98" s="72"/>
      <c r="FQ98" s="184">
        <f t="shared" si="71"/>
        <v>40782.39000000001</v>
      </c>
      <c r="FR98" s="69">
        <f t="shared" si="72"/>
        <v>4300.25</v>
      </c>
      <c r="FS98" s="182">
        <f t="shared" si="64"/>
        <v>9.483725364804373</v>
      </c>
      <c r="FT98" s="69">
        <f t="shared" si="73"/>
        <v>2530.9711055276393</v>
      </c>
      <c r="FU98" s="181">
        <f t="shared" si="74"/>
        <v>9870.787311557793</v>
      </c>
      <c r="FV98" s="166"/>
      <c r="FW98" s="183">
        <f t="shared" si="65"/>
        <v>8.697282904422577</v>
      </c>
      <c r="FX98" s="182">
        <f t="shared" si="66"/>
        <v>9.259141724630318</v>
      </c>
      <c r="FY98" s="69">
        <f t="shared" si="75"/>
        <v>47969.6</v>
      </c>
      <c r="FZ98" s="69">
        <f t="shared" si="76"/>
        <v>5095</v>
      </c>
      <c r="GA98" s="69">
        <f t="shared" si="77"/>
        <v>2940.108877721943</v>
      </c>
      <c r="GB98" s="181">
        <f t="shared" si="78"/>
        <v>11319.41917922948</v>
      </c>
      <c r="GC98" s="162"/>
      <c r="GD98" s="161">
        <f t="shared" si="83"/>
        <v>25835.9</v>
      </c>
      <c r="GE98" s="160">
        <f t="shared" si="79"/>
        <v>47969.6</v>
      </c>
      <c r="GF98" s="69">
        <f t="shared" si="63"/>
        <v>3125</v>
      </c>
      <c r="GG98" s="24">
        <f t="shared" si="80"/>
        <v>5095</v>
      </c>
      <c r="GH98" s="69"/>
      <c r="GI98" s="161">
        <f t="shared" si="81"/>
        <v>1202.6214405360142</v>
      </c>
      <c r="GJ98" s="24">
        <f t="shared" si="82"/>
        <v>2940.108877721943</v>
      </c>
    </row>
    <row r="99" spans="1:192" s="20" customFormat="1" ht="12.75">
      <c r="A99" s="20" t="s">
        <v>12</v>
      </c>
      <c r="B99" s="21" t="s">
        <v>74</v>
      </c>
      <c r="C99" s="20">
        <v>6.4</v>
      </c>
      <c r="D99" s="183">
        <v>8.6</v>
      </c>
      <c r="E99" s="182">
        <v>10.33</v>
      </c>
      <c r="F99" s="69">
        <v>5081.45</v>
      </c>
      <c r="G99" s="69">
        <v>590.55</v>
      </c>
      <c r="H99" s="69">
        <v>3398.64</v>
      </c>
      <c r="I99" s="69">
        <v>8149.13</v>
      </c>
      <c r="J99" s="24">
        <v>964.59</v>
      </c>
      <c r="K99" s="183">
        <v>9.02</v>
      </c>
      <c r="L99" s="182">
        <v>10.47</v>
      </c>
      <c r="M99" s="69">
        <v>1860.86</v>
      </c>
      <c r="N99" s="69">
        <v>206.33</v>
      </c>
      <c r="O99" s="69">
        <v>3299</v>
      </c>
      <c r="P99" s="69">
        <v>10010</v>
      </c>
      <c r="Q99" s="24">
        <v>1172.22</v>
      </c>
      <c r="R99" s="30">
        <v>9.28</v>
      </c>
      <c r="S99" s="22">
        <v>10.64</v>
      </c>
      <c r="T99" s="69">
        <v>2138.83</v>
      </c>
      <c r="U99" s="69">
        <v>230.51</v>
      </c>
      <c r="V99" s="69">
        <v>3260</v>
      </c>
      <c r="W99" s="69">
        <v>12148.7</v>
      </c>
      <c r="X99" s="24">
        <v>1404.06</v>
      </c>
      <c r="Y99" s="183">
        <v>8.92</v>
      </c>
      <c r="Z99" s="182">
        <v>10.24</v>
      </c>
      <c r="AA99" s="69">
        <v>2336.85</v>
      </c>
      <c r="AB99" s="69">
        <v>261.87</v>
      </c>
      <c r="AC99" s="69">
        <v>3545</v>
      </c>
      <c r="AD99" s="69">
        <v>14485.58</v>
      </c>
      <c r="AE99" s="24">
        <v>1667.24</v>
      </c>
      <c r="AF99" s="30">
        <v>8.66</v>
      </c>
      <c r="AG99" s="22">
        <v>9.85</v>
      </c>
      <c r="AH99" s="22">
        <v>327.89</v>
      </c>
      <c r="AI99" s="22">
        <v>37.88</v>
      </c>
      <c r="AJ99" s="22">
        <v>3583.52</v>
      </c>
      <c r="AK99" s="22">
        <v>14813.46</v>
      </c>
      <c r="AL99" s="23">
        <v>1705.4</v>
      </c>
      <c r="AM99" s="183"/>
      <c r="AN99" s="182"/>
      <c r="AO99" s="69"/>
      <c r="AP99" s="69"/>
      <c r="AQ99" s="69"/>
      <c r="AR99" s="69"/>
      <c r="AS99" s="24"/>
      <c r="AT99" s="188">
        <v>8.5</v>
      </c>
      <c r="AU99" s="187">
        <v>10.46</v>
      </c>
      <c r="AV99" s="69">
        <v>1210.69</v>
      </c>
      <c r="AW99" s="69">
        <v>142.41</v>
      </c>
      <c r="AX99" s="69">
        <v>4276</v>
      </c>
      <c r="AY99" s="69">
        <v>16024.2</v>
      </c>
      <c r="AZ99" s="24">
        <v>1848.79</v>
      </c>
      <c r="BA99" s="188">
        <v>8.92</v>
      </c>
      <c r="BB99" s="187">
        <v>10.81</v>
      </c>
      <c r="BC99" s="69">
        <v>1869</v>
      </c>
      <c r="BD99" s="69">
        <v>209.54</v>
      </c>
      <c r="BE99" s="69">
        <v>4150</v>
      </c>
      <c r="BF99" s="69">
        <v>17893</v>
      </c>
      <c r="BG99" s="24">
        <v>2059</v>
      </c>
      <c r="BH99" s="188">
        <v>8.83</v>
      </c>
      <c r="BI99" s="187">
        <v>10.66</v>
      </c>
      <c r="BJ99" s="69">
        <v>2227</v>
      </c>
      <c r="BK99" s="69">
        <v>252</v>
      </c>
      <c r="BL99" s="69">
        <v>4099</v>
      </c>
      <c r="BM99" s="69">
        <v>20120</v>
      </c>
      <c r="BN99" s="24">
        <v>2313</v>
      </c>
      <c r="BO99" s="188">
        <v>8.92</v>
      </c>
      <c r="BP99" s="187">
        <v>11</v>
      </c>
      <c r="BQ99" s="69">
        <v>1792</v>
      </c>
      <c r="BR99" s="69">
        <v>200</v>
      </c>
      <c r="BS99" s="69">
        <v>3809</v>
      </c>
      <c r="BT99" s="69">
        <v>21913</v>
      </c>
      <c r="BU99" s="69">
        <v>2515</v>
      </c>
      <c r="BV99" s="188">
        <v>8.57</v>
      </c>
      <c r="BW99" s="187">
        <v>10.55</v>
      </c>
      <c r="BX99" s="69">
        <v>747</v>
      </c>
      <c r="BY99" s="69">
        <v>87</v>
      </c>
      <c r="BZ99" s="189">
        <v>3895</v>
      </c>
      <c r="CA99" s="69">
        <v>22660</v>
      </c>
      <c r="CB99" s="24">
        <v>2603</v>
      </c>
      <c r="CC99" s="69"/>
      <c r="CD99" s="184">
        <f t="shared" si="67"/>
        <v>19263.68</v>
      </c>
      <c r="CE99" s="69">
        <f t="shared" si="68"/>
        <v>2180.21</v>
      </c>
      <c r="CF99" s="182">
        <f t="shared" si="85"/>
        <v>8.835699313368895</v>
      </c>
      <c r="CG99" s="69">
        <f t="shared" si="69"/>
        <v>829.7399999999998</v>
      </c>
      <c r="CH99" s="181">
        <f t="shared" si="70"/>
        <v>3153.011999999999</v>
      </c>
      <c r="CI99" s="72"/>
      <c r="CJ99" s="188">
        <v>8.38</v>
      </c>
      <c r="CK99" s="187">
        <v>10.37</v>
      </c>
      <c r="CL99" s="69">
        <v>1970</v>
      </c>
      <c r="CM99" s="69">
        <v>235</v>
      </c>
      <c r="CN99" s="189">
        <v>3887</v>
      </c>
      <c r="CO99" s="69">
        <v>24631</v>
      </c>
      <c r="CP99" s="24">
        <v>2840</v>
      </c>
      <c r="CQ99" s="188">
        <v>8.76</v>
      </c>
      <c r="CR99" s="187">
        <v>10.75</v>
      </c>
      <c r="CS99" s="69">
        <v>2026.88</v>
      </c>
      <c r="CT99" s="69">
        <v>231.29</v>
      </c>
      <c r="CU99" s="189">
        <v>3763</v>
      </c>
      <c r="CV99" s="69">
        <v>26658.63</v>
      </c>
      <c r="CW99" s="24">
        <v>3073.23</v>
      </c>
      <c r="CX99" s="188">
        <v>8.86</v>
      </c>
      <c r="CY99" s="187">
        <v>10.74</v>
      </c>
      <c r="CZ99" s="69">
        <v>2038.07</v>
      </c>
      <c r="DA99" s="69">
        <v>230.08</v>
      </c>
      <c r="DB99" s="69">
        <v>3874</v>
      </c>
      <c r="DC99" s="69">
        <v>28696.71</v>
      </c>
      <c r="DD99" s="24">
        <v>3304.85</v>
      </c>
      <c r="DE99" s="183">
        <v>9.04</v>
      </c>
      <c r="DF99" s="182">
        <v>10.89</v>
      </c>
      <c r="DG99" s="69">
        <v>1583.64</v>
      </c>
      <c r="DH99" s="69">
        <v>175.24</v>
      </c>
      <c r="DI99" s="69">
        <v>3692</v>
      </c>
      <c r="DJ99" s="69">
        <v>30280.36</v>
      </c>
      <c r="DK99" s="24">
        <v>3481.16</v>
      </c>
      <c r="DL99" s="183">
        <v>9.01</v>
      </c>
      <c r="DM99" s="182">
        <v>10.85</v>
      </c>
      <c r="DN99" s="69">
        <v>1895.35</v>
      </c>
      <c r="DO99" s="69">
        <v>210.41</v>
      </c>
      <c r="DP99" s="69">
        <v>4016</v>
      </c>
      <c r="DQ99" s="69">
        <v>32175.77</v>
      </c>
      <c r="DR99" s="24">
        <v>3692.95</v>
      </c>
      <c r="DS99" s="186"/>
      <c r="DT99" s="72"/>
      <c r="DU99" s="72"/>
      <c r="DV99" s="72"/>
      <c r="DW99" s="72"/>
      <c r="DX99" s="72"/>
      <c r="DY99" s="185"/>
      <c r="DZ99" s="186"/>
      <c r="EA99" s="72"/>
      <c r="EB99" s="72"/>
      <c r="EC99" s="72"/>
      <c r="ED99" s="72"/>
      <c r="EE99" s="72"/>
      <c r="EF99" s="185"/>
      <c r="EG99" s="183"/>
      <c r="EH99" s="182"/>
      <c r="EI99" s="69"/>
      <c r="EJ99" s="69"/>
      <c r="EK99" s="69"/>
      <c r="EL99" s="69"/>
      <c r="EM99" s="24"/>
      <c r="EN99" s="190"/>
      <c r="EO99" s="190"/>
      <c r="EP99" s="72"/>
      <c r="EQ99" s="72"/>
      <c r="ER99" s="72"/>
      <c r="ES99" s="72"/>
      <c r="ET99" s="72"/>
      <c r="EU99" s="183">
        <v>8.7</v>
      </c>
      <c r="EV99" s="182">
        <v>10.55</v>
      </c>
      <c r="EW99" s="69">
        <v>2681.56</v>
      </c>
      <c r="EX99" s="69">
        <v>308.11</v>
      </c>
      <c r="EY99" s="69">
        <v>0</v>
      </c>
      <c r="EZ99" s="69">
        <v>37852.69</v>
      </c>
      <c r="FA99" s="24">
        <v>4342.02</v>
      </c>
      <c r="FB99" s="183">
        <v>8.46</v>
      </c>
      <c r="FC99" s="182">
        <v>10.26</v>
      </c>
      <c r="FD99" s="69">
        <v>1993.8</v>
      </c>
      <c r="FE99" s="69">
        <v>235.62</v>
      </c>
      <c r="FF99" s="69">
        <v>0</v>
      </c>
      <c r="FG99" s="69">
        <v>39846.4</v>
      </c>
      <c r="FH99" s="69">
        <v>4579.03</v>
      </c>
      <c r="FI99" s="186"/>
      <c r="FJ99" s="72"/>
      <c r="FK99" s="72"/>
      <c r="FL99" s="72"/>
      <c r="FM99" s="72"/>
      <c r="FN99" s="72"/>
      <c r="FO99" s="185"/>
      <c r="FP99" s="72"/>
      <c r="FQ99" s="184">
        <f t="shared" si="71"/>
        <v>14189.3</v>
      </c>
      <c r="FR99" s="69">
        <f t="shared" si="72"/>
        <v>1625.75</v>
      </c>
      <c r="FS99" s="182">
        <f t="shared" si="64"/>
        <v>8.727848685222204</v>
      </c>
      <c r="FT99" s="69">
        <f t="shared" si="73"/>
        <v>591.3281249999995</v>
      </c>
      <c r="FU99" s="181">
        <f t="shared" si="74"/>
        <v>2306.179687499998</v>
      </c>
      <c r="FV99" s="166"/>
      <c r="FW99" s="183">
        <f t="shared" si="65"/>
        <v>8.790000000000001</v>
      </c>
      <c r="FX99" s="182">
        <f t="shared" si="66"/>
        <v>10.554117647058824</v>
      </c>
      <c r="FY99" s="69">
        <f t="shared" si="75"/>
        <v>33780.869999999995</v>
      </c>
      <c r="FZ99" s="69">
        <f t="shared" si="76"/>
        <v>3843.84</v>
      </c>
      <c r="GA99" s="69">
        <f t="shared" si="77"/>
        <v>1434.4209374999991</v>
      </c>
      <c r="GB99" s="181">
        <f t="shared" si="78"/>
        <v>5522.520609374997</v>
      </c>
      <c r="GC99" s="162"/>
      <c r="GD99" s="161">
        <f t="shared" si="83"/>
        <v>39846.4</v>
      </c>
      <c r="GE99" s="160">
        <f t="shared" si="79"/>
        <v>33780.869999999995</v>
      </c>
      <c r="GF99" s="69">
        <f>FH99</f>
        <v>4579.03</v>
      </c>
      <c r="GG99" s="24">
        <f t="shared" si="80"/>
        <v>3843.84</v>
      </c>
      <c r="GH99" s="192"/>
      <c r="GI99" s="161">
        <f t="shared" si="81"/>
        <v>1646.9700000000003</v>
      </c>
      <c r="GJ99" s="24">
        <f t="shared" si="82"/>
        <v>1434.4209374999991</v>
      </c>
    </row>
    <row r="100" spans="1:192" s="20" customFormat="1" ht="12.75">
      <c r="A100" s="20" t="s">
        <v>12</v>
      </c>
      <c r="B100" s="21" t="s">
        <v>75</v>
      </c>
      <c r="C100" s="20">
        <v>6.4</v>
      </c>
      <c r="D100" s="183">
        <v>7.6</v>
      </c>
      <c r="E100" s="182">
        <v>9.3</v>
      </c>
      <c r="F100" s="69">
        <v>3846.6</v>
      </c>
      <c r="G100" s="69">
        <v>414</v>
      </c>
      <c r="H100" s="69">
        <v>15750</v>
      </c>
      <c r="I100" s="69"/>
      <c r="J100" s="24">
        <v>918.2</v>
      </c>
      <c r="K100" s="183">
        <v>8.06</v>
      </c>
      <c r="L100" s="182">
        <v>9.64</v>
      </c>
      <c r="M100" s="69">
        <v>1650.13</v>
      </c>
      <c r="N100" s="69">
        <v>204.6</v>
      </c>
      <c r="O100" s="69">
        <v>4321</v>
      </c>
      <c r="P100" s="69">
        <v>9150.33</v>
      </c>
      <c r="Q100" s="24">
        <v>1123.97</v>
      </c>
      <c r="R100" s="30">
        <v>8.21</v>
      </c>
      <c r="S100" s="22">
        <v>9.65</v>
      </c>
      <c r="T100" s="69">
        <v>1154.81</v>
      </c>
      <c r="U100" s="69">
        <v>140.66</v>
      </c>
      <c r="V100" s="69">
        <v>4367</v>
      </c>
      <c r="W100" s="69">
        <v>10308.25</v>
      </c>
      <c r="X100" s="24">
        <v>1265.94</v>
      </c>
      <c r="Y100" s="183">
        <v>8.26</v>
      </c>
      <c r="Z100" s="182">
        <v>9.83</v>
      </c>
      <c r="AA100" s="69">
        <v>1484.82</v>
      </c>
      <c r="AB100" s="69">
        <v>179.78</v>
      </c>
      <c r="AC100" s="69">
        <v>4622</v>
      </c>
      <c r="AD100" s="69">
        <v>11793.03</v>
      </c>
      <c r="AE100" s="24">
        <v>1446.98</v>
      </c>
      <c r="AF100" s="30">
        <v>8.37</v>
      </c>
      <c r="AG100" s="22">
        <v>10.1</v>
      </c>
      <c r="AH100" s="22">
        <v>193.27</v>
      </c>
      <c r="AI100" s="22">
        <v>23.1</v>
      </c>
      <c r="AJ100" s="22">
        <v>4734</v>
      </c>
      <c r="AK100" s="22">
        <v>11986.25</v>
      </c>
      <c r="AL100" s="23">
        <v>1470.08</v>
      </c>
      <c r="AM100" s="183"/>
      <c r="AN100" s="182"/>
      <c r="AO100" s="69"/>
      <c r="AP100" s="69"/>
      <c r="AQ100" s="69"/>
      <c r="AR100" s="69"/>
      <c r="AS100" s="24"/>
      <c r="AT100" s="188">
        <v>6.9</v>
      </c>
      <c r="AU100" s="187">
        <v>9.13</v>
      </c>
      <c r="AV100" s="69">
        <v>429.77</v>
      </c>
      <c r="AW100" s="69">
        <v>62.25</v>
      </c>
      <c r="AX100" s="69">
        <v>7364</v>
      </c>
      <c r="AY100" s="69">
        <v>12415.96</v>
      </c>
      <c r="AZ100" s="24">
        <v>1532.69</v>
      </c>
      <c r="BA100" s="188">
        <v>7.36</v>
      </c>
      <c r="BB100" s="187">
        <v>9.93</v>
      </c>
      <c r="BC100" s="69">
        <v>713</v>
      </c>
      <c r="BD100" s="69">
        <v>96.92</v>
      </c>
      <c r="BE100" s="69">
        <v>7222</v>
      </c>
      <c r="BF100" s="69">
        <v>13129</v>
      </c>
      <c r="BG100" s="24">
        <v>1630</v>
      </c>
      <c r="BH100" s="188">
        <v>7.13</v>
      </c>
      <c r="BI100" s="187">
        <v>9.17</v>
      </c>
      <c r="BJ100" s="69">
        <v>819</v>
      </c>
      <c r="BK100" s="69">
        <v>115</v>
      </c>
      <c r="BL100" s="69">
        <v>6903</v>
      </c>
      <c r="BM100" s="69">
        <v>13948</v>
      </c>
      <c r="BN100" s="24">
        <v>1745</v>
      </c>
      <c r="BO100" s="188">
        <v>6.87</v>
      </c>
      <c r="BP100" s="187">
        <v>8.91</v>
      </c>
      <c r="BQ100" s="69">
        <v>672</v>
      </c>
      <c r="BR100" s="69">
        <v>97</v>
      </c>
      <c r="BS100" s="69">
        <v>6692</v>
      </c>
      <c r="BT100" s="69">
        <v>14620</v>
      </c>
      <c r="BU100" s="69">
        <v>1843</v>
      </c>
      <c r="BV100" s="188">
        <v>6.66</v>
      </c>
      <c r="BW100" s="187">
        <v>8.74</v>
      </c>
      <c r="BX100" s="69">
        <v>255</v>
      </c>
      <c r="BY100" s="69">
        <v>38</v>
      </c>
      <c r="BZ100" s="189">
        <v>6844</v>
      </c>
      <c r="CA100" s="69">
        <v>14876</v>
      </c>
      <c r="CB100" s="24">
        <v>1882</v>
      </c>
      <c r="CC100" s="69"/>
      <c r="CD100" s="184">
        <f t="shared" si="67"/>
        <v>11025.13</v>
      </c>
      <c r="CE100" s="69">
        <f t="shared" si="68"/>
        <v>1348.21</v>
      </c>
      <c r="CF100" s="182">
        <f t="shared" si="85"/>
        <v>8.177605862588171</v>
      </c>
      <c r="CG100" s="69">
        <f t="shared" si="69"/>
        <v>374.4665624999998</v>
      </c>
      <c r="CH100" s="181">
        <f t="shared" si="70"/>
        <v>1422.972937499999</v>
      </c>
      <c r="CI100" s="72"/>
      <c r="CJ100" s="188">
        <v>6.61</v>
      </c>
      <c r="CK100" s="187">
        <v>8.91</v>
      </c>
      <c r="CL100" s="69">
        <v>799</v>
      </c>
      <c r="CM100" s="69">
        <v>121</v>
      </c>
      <c r="CN100" s="189">
        <v>6536</v>
      </c>
      <c r="CO100" s="69">
        <v>15676</v>
      </c>
      <c r="CP100" s="24">
        <v>2004</v>
      </c>
      <c r="CQ100" s="188">
        <v>7.31</v>
      </c>
      <c r="CR100" s="187">
        <v>9.44</v>
      </c>
      <c r="CS100" s="69">
        <v>601.7</v>
      </c>
      <c r="CT100" s="69">
        <v>82.35</v>
      </c>
      <c r="CU100" s="189">
        <v>5620</v>
      </c>
      <c r="CV100" s="69">
        <v>16277.92</v>
      </c>
      <c r="CW100" s="24">
        <v>2087.48</v>
      </c>
      <c r="CX100" s="188">
        <v>7.44</v>
      </c>
      <c r="CY100" s="187">
        <v>9.46</v>
      </c>
      <c r="CZ100" s="69">
        <v>734.66</v>
      </c>
      <c r="DA100" s="69">
        <v>98.73</v>
      </c>
      <c r="DB100" s="69">
        <v>7105</v>
      </c>
      <c r="DC100" s="69">
        <v>17012.69</v>
      </c>
      <c r="DD100" s="24">
        <v>2186.49</v>
      </c>
      <c r="DE100" s="183">
        <v>7.63</v>
      </c>
      <c r="DF100" s="182">
        <v>9.72</v>
      </c>
      <c r="DG100" s="69">
        <v>602.92</v>
      </c>
      <c r="DH100" s="69">
        <v>79</v>
      </c>
      <c r="DI100" s="69">
        <v>6332</v>
      </c>
      <c r="DJ100" s="69">
        <v>17615.67</v>
      </c>
      <c r="DK100" s="24">
        <v>2266</v>
      </c>
      <c r="DL100" s="183">
        <v>7.53</v>
      </c>
      <c r="DM100" s="182">
        <v>9.54</v>
      </c>
      <c r="DN100" s="69">
        <v>693.02</v>
      </c>
      <c r="DO100" s="69">
        <v>92.05</v>
      </c>
      <c r="DP100" s="69">
        <v>6985</v>
      </c>
      <c r="DQ100" s="69">
        <v>18308.63</v>
      </c>
      <c r="DR100" s="24">
        <v>2358.67</v>
      </c>
      <c r="DS100" s="186"/>
      <c r="DT100" s="72"/>
      <c r="DU100" s="72"/>
      <c r="DV100" s="72"/>
      <c r="DW100" s="72"/>
      <c r="DX100" s="72"/>
      <c r="DY100" s="185"/>
      <c r="DZ100" s="186"/>
      <c r="EA100" s="72"/>
      <c r="EB100" s="72"/>
      <c r="EC100" s="72"/>
      <c r="ED100" s="72"/>
      <c r="EE100" s="72"/>
      <c r="EF100" s="185"/>
      <c r="EG100" s="183"/>
      <c r="EH100" s="182"/>
      <c r="EI100" s="69"/>
      <c r="EJ100" s="69"/>
      <c r="EK100" s="69"/>
      <c r="EL100" s="69"/>
      <c r="EM100" s="24"/>
      <c r="EN100" s="190"/>
      <c r="EO100" s="190"/>
      <c r="EP100" s="72"/>
      <c r="EQ100" s="72"/>
      <c r="ER100" s="72"/>
      <c r="ES100" s="72"/>
      <c r="ET100" s="72"/>
      <c r="EU100" s="183">
        <v>7.43</v>
      </c>
      <c r="EV100" s="182">
        <v>9.62</v>
      </c>
      <c r="EW100" s="69">
        <v>771.96</v>
      </c>
      <c r="EX100" s="69">
        <v>103.93</v>
      </c>
      <c r="EY100" s="69">
        <v>0</v>
      </c>
      <c r="EZ100" s="69">
        <v>20174.52</v>
      </c>
      <c r="FA100" s="24">
        <v>2609.97</v>
      </c>
      <c r="FB100" s="183">
        <v>7.33</v>
      </c>
      <c r="FC100" s="182">
        <v>9.57</v>
      </c>
      <c r="FD100" s="69">
        <v>880.18</v>
      </c>
      <c r="FE100" s="69">
        <v>120.05</v>
      </c>
      <c r="FF100" s="69">
        <v>0</v>
      </c>
      <c r="FG100" s="69">
        <v>21054.68</v>
      </c>
      <c r="FH100" s="69">
        <v>2730.71</v>
      </c>
      <c r="FI100" s="186"/>
      <c r="FJ100" s="72"/>
      <c r="FK100" s="72"/>
      <c r="FL100" s="72"/>
      <c r="FM100" s="72"/>
      <c r="FN100" s="72"/>
      <c r="FO100" s="185"/>
      <c r="FP100" s="72"/>
      <c r="FQ100" s="184">
        <f t="shared" si="71"/>
        <v>5083.4400000000005</v>
      </c>
      <c r="FR100" s="69">
        <f t="shared" si="72"/>
        <v>697.1099999999999</v>
      </c>
      <c r="FS100" s="182">
        <f t="shared" si="64"/>
        <v>7.29216336015837</v>
      </c>
      <c r="FT100" s="69">
        <f t="shared" si="73"/>
        <v>97.17750000000012</v>
      </c>
      <c r="FU100" s="181">
        <f t="shared" si="74"/>
        <v>378.99225000000047</v>
      </c>
      <c r="FV100" s="166"/>
      <c r="FW100" s="183">
        <f t="shared" si="65"/>
        <v>7.452941176470589</v>
      </c>
      <c r="FX100" s="182">
        <f t="shared" si="66"/>
        <v>9.45058823529412</v>
      </c>
      <c r="FY100" s="69">
        <f t="shared" si="75"/>
        <v>16301.839999999998</v>
      </c>
      <c r="FZ100" s="69">
        <f t="shared" si="76"/>
        <v>2068.42</v>
      </c>
      <c r="GA100" s="69">
        <f t="shared" si="77"/>
        <v>478.7424999999994</v>
      </c>
      <c r="GB100" s="181">
        <f t="shared" si="78"/>
        <v>1843.1586249999978</v>
      </c>
      <c r="GC100" s="162"/>
      <c r="GD100" s="161">
        <f t="shared" si="83"/>
        <v>21054.68</v>
      </c>
      <c r="GE100" s="160">
        <f t="shared" si="79"/>
        <v>16301.839999999998</v>
      </c>
      <c r="GF100" s="69">
        <f>FH100</f>
        <v>2730.71</v>
      </c>
      <c r="GG100" s="24">
        <f t="shared" si="80"/>
        <v>2068.42</v>
      </c>
      <c r="GH100" s="192"/>
      <c r="GI100" s="161">
        <f t="shared" si="81"/>
        <v>559.0837499999998</v>
      </c>
      <c r="GJ100" s="24">
        <f t="shared" si="82"/>
        <v>478.7424999999994</v>
      </c>
    </row>
    <row r="101" spans="1:192" s="20" customFormat="1" ht="12.75">
      <c r="A101" s="20" t="s">
        <v>12</v>
      </c>
      <c r="B101" s="21" t="s">
        <v>76</v>
      </c>
      <c r="C101" s="20">
        <v>6.4</v>
      </c>
      <c r="D101" s="183"/>
      <c r="E101" s="182"/>
      <c r="F101" s="69"/>
      <c r="G101" s="69"/>
      <c r="H101" s="69"/>
      <c r="I101" s="69"/>
      <c r="J101" s="24"/>
      <c r="K101" s="183"/>
      <c r="L101" s="182"/>
      <c r="M101" s="69"/>
      <c r="N101" s="69"/>
      <c r="O101" s="69"/>
      <c r="P101" s="69"/>
      <c r="Q101" s="24"/>
      <c r="R101" s="30"/>
      <c r="S101" s="22"/>
      <c r="T101" s="69"/>
      <c r="U101" s="69"/>
      <c r="V101" s="69"/>
      <c r="W101" s="69"/>
      <c r="X101" s="24"/>
      <c r="Y101" s="183"/>
      <c r="Z101" s="182"/>
      <c r="AA101" s="69"/>
      <c r="AB101" s="69"/>
      <c r="AC101" s="69"/>
      <c r="AD101" s="69"/>
      <c r="AE101" s="24"/>
      <c r="AF101" s="30"/>
      <c r="AG101" s="22"/>
      <c r="AH101" s="22"/>
      <c r="AI101" s="22"/>
      <c r="AJ101" s="22"/>
      <c r="AK101" s="22"/>
      <c r="AL101" s="23"/>
      <c r="AM101" s="183"/>
      <c r="AN101" s="182"/>
      <c r="AO101" s="69"/>
      <c r="AP101" s="69"/>
      <c r="AQ101" s="69"/>
      <c r="AR101" s="69"/>
      <c r="AS101" s="24"/>
      <c r="AT101" s="188">
        <v>8.31</v>
      </c>
      <c r="AU101" s="187">
        <v>9.26</v>
      </c>
      <c r="AV101" s="69">
        <v>1607.29</v>
      </c>
      <c r="AW101" s="69">
        <v>193.48</v>
      </c>
      <c r="AX101" s="69">
        <v>3096</v>
      </c>
      <c r="AY101" s="69">
        <v>1607.36</v>
      </c>
      <c r="AZ101" s="24">
        <v>194.7</v>
      </c>
      <c r="BA101" s="188">
        <v>8.54</v>
      </c>
      <c r="BB101" s="187">
        <v>9.91</v>
      </c>
      <c r="BC101" s="69">
        <v>2056</v>
      </c>
      <c r="BD101" s="69">
        <v>240</v>
      </c>
      <c r="BE101" s="69">
        <v>4072</v>
      </c>
      <c r="BF101" s="69">
        <v>3663</v>
      </c>
      <c r="BG101" s="24">
        <v>436</v>
      </c>
      <c r="BH101" s="188">
        <v>8.66</v>
      </c>
      <c r="BI101" s="187">
        <v>10.03</v>
      </c>
      <c r="BJ101" s="69">
        <v>2477</v>
      </c>
      <c r="BK101" s="69">
        <v>285</v>
      </c>
      <c r="BL101" s="69">
        <v>3994</v>
      </c>
      <c r="BM101" s="69">
        <v>6141</v>
      </c>
      <c r="BN101" s="24">
        <v>724</v>
      </c>
      <c r="BO101" s="188">
        <v>8.46</v>
      </c>
      <c r="BP101" s="187">
        <v>9.9</v>
      </c>
      <c r="BQ101" s="69">
        <v>2086</v>
      </c>
      <c r="BR101" s="69">
        <v>246</v>
      </c>
      <c r="BS101" s="69">
        <v>3949</v>
      </c>
      <c r="BT101" s="69">
        <v>8227</v>
      </c>
      <c r="BU101" s="69">
        <v>972</v>
      </c>
      <c r="BV101" s="188">
        <v>8.23</v>
      </c>
      <c r="BW101" s="187">
        <v>9.82</v>
      </c>
      <c r="BX101" s="69">
        <v>827</v>
      </c>
      <c r="BY101" s="69">
        <v>100</v>
      </c>
      <c r="BZ101" s="189">
        <v>3914</v>
      </c>
      <c r="CA101" s="69">
        <v>9055</v>
      </c>
      <c r="CB101" s="24">
        <v>1073</v>
      </c>
      <c r="CC101" s="69"/>
      <c r="CD101" s="184">
        <f t="shared" si="67"/>
        <v>9053.29</v>
      </c>
      <c r="CE101" s="69">
        <f t="shared" si="68"/>
        <v>1064.48</v>
      </c>
      <c r="CF101" s="182">
        <f t="shared" si="85"/>
        <v>8.504894408537503</v>
      </c>
      <c r="CG101" s="69">
        <f t="shared" si="69"/>
        <v>350.0965625000001</v>
      </c>
      <c r="CH101" s="181">
        <f t="shared" si="70"/>
        <v>1330.3669375000004</v>
      </c>
      <c r="CI101" s="72"/>
      <c r="CJ101" s="188">
        <v>8.15</v>
      </c>
      <c r="CK101" s="187">
        <v>9.74</v>
      </c>
      <c r="CL101" s="69">
        <v>1948</v>
      </c>
      <c r="CM101" s="69">
        <v>238</v>
      </c>
      <c r="CN101" s="189">
        <v>3961</v>
      </c>
      <c r="CO101" s="69">
        <v>11003</v>
      </c>
      <c r="CP101" s="24">
        <v>1313</v>
      </c>
      <c r="CQ101" s="188">
        <v>6.25</v>
      </c>
      <c r="CR101" s="187">
        <v>11.3</v>
      </c>
      <c r="CS101" s="69">
        <v>39.93</v>
      </c>
      <c r="CT101" s="69">
        <v>6.39</v>
      </c>
      <c r="CU101" s="189">
        <v>1377.41</v>
      </c>
      <c r="CV101" s="215">
        <v>39.94</v>
      </c>
      <c r="CW101" s="214">
        <v>6.79</v>
      </c>
      <c r="CX101" s="188">
        <v>8.13</v>
      </c>
      <c r="CY101" s="187">
        <v>9.52</v>
      </c>
      <c r="CZ101" s="69">
        <v>1948.49</v>
      </c>
      <c r="DA101" s="69">
        <v>239.68</v>
      </c>
      <c r="DB101" s="69">
        <v>4507</v>
      </c>
      <c r="DC101" s="69">
        <v>1988.49</v>
      </c>
      <c r="DD101" s="24">
        <v>247.64</v>
      </c>
      <c r="DE101" s="183">
        <v>8.15</v>
      </c>
      <c r="DF101" s="182">
        <v>9.52</v>
      </c>
      <c r="DG101" s="69">
        <v>1511.95</v>
      </c>
      <c r="DH101" s="69">
        <v>185.47</v>
      </c>
      <c r="DI101" s="69">
        <v>4428</v>
      </c>
      <c r="DJ101" s="69">
        <v>3500.48</v>
      </c>
      <c r="DK101" s="24">
        <v>434.33</v>
      </c>
      <c r="DL101" s="183">
        <v>8.35</v>
      </c>
      <c r="DM101" s="182">
        <v>9.6</v>
      </c>
      <c r="DN101" s="69">
        <v>1905.94</v>
      </c>
      <c r="DO101" s="69">
        <v>228.25</v>
      </c>
      <c r="DP101" s="69">
        <v>4616</v>
      </c>
      <c r="DQ101" s="69">
        <v>5406.33</v>
      </c>
      <c r="DR101" s="24">
        <v>663.36</v>
      </c>
      <c r="DS101" s="186"/>
      <c r="DT101" s="72"/>
      <c r="DU101" s="72"/>
      <c r="DV101" s="72"/>
      <c r="DW101" s="72"/>
      <c r="DX101" s="72"/>
      <c r="DY101" s="185"/>
      <c r="DZ101" s="186"/>
      <c r="EA101" s="72"/>
      <c r="EB101" s="72"/>
      <c r="EC101" s="72"/>
      <c r="ED101" s="72"/>
      <c r="EE101" s="72"/>
      <c r="EF101" s="185"/>
      <c r="EG101" s="183"/>
      <c r="EH101" s="182"/>
      <c r="EI101" s="69"/>
      <c r="EJ101" s="69"/>
      <c r="EK101" s="69"/>
      <c r="EL101" s="69"/>
      <c r="EM101" s="24"/>
      <c r="EN101" s="190"/>
      <c r="EO101" s="190"/>
      <c r="EP101" s="72"/>
      <c r="EQ101" s="72"/>
      <c r="ER101" s="72"/>
      <c r="ES101" s="72"/>
      <c r="ET101" s="72"/>
      <c r="EU101" s="183">
        <v>7.95</v>
      </c>
      <c r="EV101" s="182">
        <v>9.65</v>
      </c>
      <c r="EW101" s="69">
        <v>1821.15</v>
      </c>
      <c r="EX101" s="69">
        <v>228.96</v>
      </c>
      <c r="EY101" s="69">
        <v>0</v>
      </c>
      <c r="EZ101" s="69">
        <v>9926.97</v>
      </c>
      <c r="FA101" s="24">
        <v>1205.55</v>
      </c>
      <c r="FB101" s="183">
        <v>7.95</v>
      </c>
      <c r="FC101" s="182">
        <v>9.77</v>
      </c>
      <c r="FD101" s="69">
        <v>1214.6</v>
      </c>
      <c r="FE101" s="69">
        <v>152.81</v>
      </c>
      <c r="FF101" s="69">
        <v>0</v>
      </c>
      <c r="FG101" s="69">
        <v>11141.66</v>
      </c>
      <c r="FH101" s="69">
        <v>1359.46</v>
      </c>
      <c r="FI101" s="186"/>
      <c r="FJ101" s="72"/>
      <c r="FK101" s="72"/>
      <c r="FL101" s="72"/>
      <c r="FM101" s="72"/>
      <c r="FN101" s="72"/>
      <c r="FO101" s="185"/>
      <c r="FP101" s="72"/>
      <c r="FQ101" s="184">
        <f t="shared" si="71"/>
        <v>10390.06</v>
      </c>
      <c r="FR101" s="69">
        <f t="shared" si="72"/>
        <v>1279.56</v>
      </c>
      <c r="FS101" s="182">
        <f t="shared" si="64"/>
        <v>8.120025633811622</v>
      </c>
      <c r="FT101" s="69">
        <f t="shared" si="73"/>
        <v>343.8868749999999</v>
      </c>
      <c r="FU101" s="181">
        <f t="shared" si="74"/>
        <v>1341.1588124999996</v>
      </c>
      <c r="FV101" s="166"/>
      <c r="FW101" s="183">
        <f t="shared" si="65"/>
        <v>8.094166666666666</v>
      </c>
      <c r="FX101" s="182">
        <f t="shared" si="66"/>
        <v>9.834999999999999</v>
      </c>
      <c r="FY101" s="69">
        <f t="shared" si="75"/>
        <v>19443.350000000002</v>
      </c>
      <c r="FZ101" s="69">
        <f t="shared" si="76"/>
        <v>2344.0400000000004</v>
      </c>
      <c r="GA101" s="69">
        <f t="shared" si="77"/>
        <v>693.9834374999996</v>
      </c>
      <c r="GB101" s="181">
        <f t="shared" si="78"/>
        <v>2671.8362343749986</v>
      </c>
      <c r="GC101" s="162"/>
      <c r="GD101" s="161">
        <f t="shared" si="83"/>
        <v>11141.66</v>
      </c>
      <c r="GE101" s="160">
        <f t="shared" si="79"/>
        <v>19443.350000000002</v>
      </c>
      <c r="GF101" s="69">
        <f>FH101</f>
        <v>1359.46</v>
      </c>
      <c r="GG101" s="24">
        <f t="shared" si="80"/>
        <v>2344.0400000000004</v>
      </c>
      <c r="GH101" s="69"/>
      <c r="GI101" s="161">
        <f t="shared" si="81"/>
        <v>381.4243749999998</v>
      </c>
      <c r="GJ101" s="24">
        <f t="shared" si="82"/>
        <v>693.9834374999996</v>
      </c>
    </row>
    <row r="102" spans="1:192" s="20" customFormat="1" ht="12.75">
      <c r="A102" s="20" t="s">
        <v>12</v>
      </c>
      <c r="B102" s="21" t="s">
        <v>77</v>
      </c>
      <c r="C102" s="20">
        <v>6.4</v>
      </c>
      <c r="D102" s="183"/>
      <c r="E102" s="182"/>
      <c r="F102" s="69"/>
      <c r="G102" s="69"/>
      <c r="H102" s="69"/>
      <c r="I102" s="69"/>
      <c r="J102" s="24"/>
      <c r="K102" s="183"/>
      <c r="L102" s="182"/>
      <c r="M102" s="69"/>
      <c r="N102" s="69"/>
      <c r="O102" s="69"/>
      <c r="P102" s="69"/>
      <c r="Q102" s="24"/>
      <c r="R102" s="30"/>
      <c r="S102" s="22"/>
      <c r="T102" s="69"/>
      <c r="U102" s="69"/>
      <c r="V102" s="69"/>
      <c r="W102" s="69"/>
      <c r="X102" s="24"/>
      <c r="Y102" s="183"/>
      <c r="Z102" s="182"/>
      <c r="AA102" s="69"/>
      <c r="AB102" s="69"/>
      <c r="AC102" s="69"/>
      <c r="AD102" s="69"/>
      <c r="AE102" s="24"/>
      <c r="AF102" s="30"/>
      <c r="AG102" s="22"/>
      <c r="AH102" s="22"/>
      <c r="AI102" s="22"/>
      <c r="AJ102" s="22"/>
      <c r="AK102" s="22"/>
      <c r="AL102" s="23"/>
      <c r="AM102" s="183"/>
      <c r="AN102" s="182"/>
      <c r="AO102" s="69"/>
      <c r="AP102" s="69"/>
      <c r="AQ102" s="69"/>
      <c r="AR102" s="69"/>
      <c r="AS102" s="24"/>
      <c r="AT102" s="188">
        <v>8.46</v>
      </c>
      <c r="AU102" s="187">
        <v>9.59</v>
      </c>
      <c r="AV102" s="69">
        <v>1440.2</v>
      </c>
      <c r="AW102" s="69">
        <v>170.27</v>
      </c>
      <c r="AX102" s="69">
        <v>2697</v>
      </c>
      <c r="AY102" s="69">
        <v>1440.2</v>
      </c>
      <c r="AZ102" s="24">
        <v>171.39</v>
      </c>
      <c r="BA102" s="188">
        <v>8.33</v>
      </c>
      <c r="BB102" s="187">
        <v>9.77</v>
      </c>
      <c r="BC102" s="69">
        <v>1575</v>
      </c>
      <c r="BD102" s="69">
        <v>189</v>
      </c>
      <c r="BE102" s="69">
        <v>4100</v>
      </c>
      <c r="BF102" s="69">
        <v>3015</v>
      </c>
      <c r="BG102" s="24">
        <v>361</v>
      </c>
      <c r="BH102" s="188">
        <v>8.25</v>
      </c>
      <c r="BI102" s="187">
        <v>9.68</v>
      </c>
      <c r="BJ102" s="69">
        <v>1950</v>
      </c>
      <c r="BK102" s="69">
        <v>236</v>
      </c>
      <c r="BL102" s="69">
        <v>4179</v>
      </c>
      <c r="BM102" s="69">
        <v>4966</v>
      </c>
      <c r="BN102" s="24">
        <v>598</v>
      </c>
      <c r="BO102" s="188">
        <v>7.94</v>
      </c>
      <c r="BP102" s="187">
        <v>9.55</v>
      </c>
      <c r="BQ102" s="69">
        <v>1562</v>
      </c>
      <c r="BR102" s="69">
        <v>196</v>
      </c>
      <c r="BS102" s="69">
        <v>4072</v>
      </c>
      <c r="BT102" s="69">
        <v>6528</v>
      </c>
      <c r="BU102" s="69">
        <v>796</v>
      </c>
      <c r="BV102" s="188">
        <v>8.07</v>
      </c>
      <c r="BW102" s="187">
        <v>9.66</v>
      </c>
      <c r="BX102" s="69">
        <v>640</v>
      </c>
      <c r="BY102" s="69">
        <v>79</v>
      </c>
      <c r="BZ102" s="189">
        <v>399</v>
      </c>
      <c r="CA102" s="69">
        <v>7168</v>
      </c>
      <c r="CB102" s="24">
        <v>876</v>
      </c>
      <c r="CC102" s="69"/>
      <c r="CD102" s="184">
        <f t="shared" si="67"/>
        <v>7167.2</v>
      </c>
      <c r="CE102" s="69">
        <f t="shared" si="68"/>
        <v>870.27</v>
      </c>
      <c r="CF102" s="182">
        <f t="shared" si="85"/>
        <v>8.235605042113367</v>
      </c>
      <c r="CG102" s="69">
        <f t="shared" si="69"/>
        <v>249.60500000000002</v>
      </c>
      <c r="CH102" s="181">
        <f t="shared" si="70"/>
        <v>948.499</v>
      </c>
      <c r="CI102" s="72"/>
      <c r="CJ102" s="188">
        <v>7.32</v>
      </c>
      <c r="CK102" s="187">
        <v>9.57</v>
      </c>
      <c r="CL102" s="69">
        <v>1345</v>
      </c>
      <c r="CM102" s="69">
        <v>183</v>
      </c>
      <c r="CN102" s="189">
        <v>4170</v>
      </c>
      <c r="CO102" s="69">
        <v>8513</v>
      </c>
      <c r="CP102" s="24">
        <v>1061</v>
      </c>
      <c r="CQ102" s="188">
        <v>7.27</v>
      </c>
      <c r="CR102" s="187">
        <v>9.31</v>
      </c>
      <c r="CS102" s="69">
        <v>1112.24</v>
      </c>
      <c r="CT102" s="69">
        <v>152.85</v>
      </c>
      <c r="CU102" s="189">
        <v>4582.64</v>
      </c>
      <c r="CV102" s="69">
        <v>9626.12</v>
      </c>
      <c r="CW102" s="24">
        <v>1214.82</v>
      </c>
      <c r="CX102" s="188">
        <v>7.84</v>
      </c>
      <c r="CY102" s="187">
        <v>9.46</v>
      </c>
      <c r="CZ102" s="69">
        <v>1007.65</v>
      </c>
      <c r="DA102" s="69">
        <v>128.54</v>
      </c>
      <c r="DB102" s="69">
        <v>4133</v>
      </c>
      <c r="DC102" s="69">
        <v>10633.7</v>
      </c>
      <c r="DD102" s="24">
        <v>1343.97</v>
      </c>
      <c r="DE102" s="183">
        <v>7.88</v>
      </c>
      <c r="DF102" s="182">
        <v>9.38</v>
      </c>
      <c r="DG102" s="69">
        <v>777.5</v>
      </c>
      <c r="DH102" s="69">
        <v>98.61</v>
      </c>
      <c r="DI102" s="69">
        <v>4002</v>
      </c>
      <c r="DJ102" s="69">
        <v>11411.24</v>
      </c>
      <c r="DK102" s="24">
        <v>1061.3</v>
      </c>
      <c r="DL102" s="183">
        <v>8.01</v>
      </c>
      <c r="DM102" s="182">
        <v>9.61</v>
      </c>
      <c r="DN102" s="69">
        <v>910.02</v>
      </c>
      <c r="DO102" s="69">
        <v>113.54</v>
      </c>
      <c r="DP102" s="69">
        <v>4339</v>
      </c>
      <c r="DQ102" s="69">
        <v>12321.2</v>
      </c>
      <c r="DR102" s="24">
        <v>1556.73</v>
      </c>
      <c r="DS102" s="186"/>
      <c r="DT102" s="72"/>
      <c r="DU102" s="72"/>
      <c r="DV102" s="72"/>
      <c r="DW102" s="72"/>
      <c r="DX102" s="72"/>
      <c r="DY102" s="185"/>
      <c r="DZ102" s="186"/>
      <c r="EA102" s="72"/>
      <c r="EB102" s="72"/>
      <c r="EC102" s="72"/>
      <c r="ED102" s="72"/>
      <c r="EE102" s="72"/>
      <c r="EF102" s="185"/>
      <c r="EG102" s="183"/>
      <c r="EH102" s="182"/>
      <c r="EI102" s="69"/>
      <c r="EJ102" s="69"/>
      <c r="EK102" s="69"/>
      <c r="EL102" s="69"/>
      <c r="EM102" s="24"/>
      <c r="EN102" s="190"/>
      <c r="EO102" s="190"/>
      <c r="EP102" s="72"/>
      <c r="EQ102" s="72"/>
      <c r="ER102" s="72"/>
      <c r="ES102" s="72"/>
      <c r="ET102" s="72"/>
      <c r="EU102" s="183">
        <v>7.57</v>
      </c>
      <c r="EV102" s="182">
        <v>9.34</v>
      </c>
      <c r="EW102" s="69">
        <v>1181.92</v>
      </c>
      <c r="EX102" s="69">
        <v>156.14</v>
      </c>
      <c r="EY102" s="69">
        <v>0</v>
      </c>
      <c r="EZ102" s="69">
        <v>14973.04</v>
      </c>
      <c r="FA102" s="24">
        <v>1910.57</v>
      </c>
      <c r="FB102" s="183">
        <v>7.55</v>
      </c>
      <c r="FC102" s="182">
        <v>9.3</v>
      </c>
      <c r="FD102" s="69">
        <v>882.96</v>
      </c>
      <c r="FE102" s="69">
        <v>116.94</v>
      </c>
      <c r="FF102" s="69">
        <v>0</v>
      </c>
      <c r="FG102" s="69">
        <v>15855.94</v>
      </c>
      <c r="FH102" s="69">
        <v>2028.1</v>
      </c>
      <c r="FI102" s="186"/>
      <c r="FJ102" s="72"/>
      <c r="FK102" s="72"/>
      <c r="FL102" s="72"/>
      <c r="FM102" s="72"/>
      <c r="FN102" s="72"/>
      <c r="FO102" s="185"/>
      <c r="FP102" s="72"/>
      <c r="FQ102" s="184">
        <f t="shared" si="71"/>
        <v>7217.29</v>
      </c>
      <c r="FR102" s="69">
        <f t="shared" si="72"/>
        <v>949.6199999999999</v>
      </c>
      <c r="FS102" s="182">
        <f t="shared" si="64"/>
        <v>7.600187443398413</v>
      </c>
      <c r="FT102" s="69">
        <f t="shared" si="73"/>
        <v>178.08156250000002</v>
      </c>
      <c r="FU102" s="181">
        <f t="shared" si="74"/>
        <v>694.51809375</v>
      </c>
      <c r="FV102" s="166"/>
      <c r="FW102" s="183">
        <f t="shared" si="65"/>
        <v>7.874166666666667</v>
      </c>
      <c r="FX102" s="182">
        <f t="shared" si="66"/>
        <v>9.518333333333333</v>
      </c>
      <c r="FY102" s="69">
        <f t="shared" si="75"/>
        <v>14384.490000000002</v>
      </c>
      <c r="FZ102" s="69">
        <f t="shared" si="76"/>
        <v>1819.8899999999999</v>
      </c>
      <c r="GA102" s="69">
        <f t="shared" si="77"/>
        <v>427.68656250000004</v>
      </c>
      <c r="GB102" s="181">
        <f t="shared" si="78"/>
        <v>1646.5932656250002</v>
      </c>
      <c r="GC102" s="162"/>
      <c r="GD102" s="161">
        <f t="shared" si="83"/>
        <v>15855.94</v>
      </c>
      <c r="GE102" s="160">
        <f t="shared" si="79"/>
        <v>14384.490000000002</v>
      </c>
      <c r="GF102" s="69">
        <f>FH102</f>
        <v>2028.1</v>
      </c>
      <c r="GG102" s="24">
        <f t="shared" si="80"/>
        <v>1819.8899999999999</v>
      </c>
      <c r="GH102" s="69"/>
      <c r="GI102" s="161">
        <f t="shared" si="81"/>
        <v>449.390625</v>
      </c>
      <c r="GJ102" s="24">
        <f t="shared" si="82"/>
        <v>427.68656250000004</v>
      </c>
    </row>
    <row r="103" spans="1:192" s="20" customFormat="1" ht="12.75">
      <c r="A103" s="20" t="s">
        <v>12</v>
      </c>
      <c r="B103" s="21" t="s">
        <v>78</v>
      </c>
      <c r="C103" s="20">
        <v>6.4</v>
      </c>
      <c r="D103" s="183"/>
      <c r="E103" s="182"/>
      <c r="F103" s="69"/>
      <c r="G103" s="69"/>
      <c r="H103" s="69"/>
      <c r="I103" s="69"/>
      <c r="J103" s="24"/>
      <c r="K103" s="183"/>
      <c r="L103" s="182"/>
      <c r="M103" s="69"/>
      <c r="N103" s="69"/>
      <c r="O103" s="69"/>
      <c r="P103" s="69"/>
      <c r="Q103" s="24"/>
      <c r="R103" s="30"/>
      <c r="S103" s="22"/>
      <c r="T103" s="69"/>
      <c r="U103" s="69"/>
      <c r="V103" s="69"/>
      <c r="W103" s="69"/>
      <c r="X103" s="24"/>
      <c r="Y103" s="183"/>
      <c r="Z103" s="182"/>
      <c r="AA103" s="69"/>
      <c r="AB103" s="69"/>
      <c r="AC103" s="69"/>
      <c r="AD103" s="69"/>
      <c r="AE103" s="24"/>
      <c r="AF103" s="30"/>
      <c r="AG103" s="22"/>
      <c r="AH103" s="22"/>
      <c r="AI103" s="22"/>
      <c r="AJ103" s="22"/>
      <c r="AK103" s="22"/>
      <c r="AL103" s="23"/>
      <c r="AM103" s="183"/>
      <c r="AN103" s="182"/>
      <c r="AO103" s="69"/>
      <c r="AP103" s="69"/>
      <c r="AQ103" s="69"/>
      <c r="AR103" s="69"/>
      <c r="AS103" s="24"/>
      <c r="AT103" s="188">
        <v>8.54</v>
      </c>
      <c r="AU103" s="187">
        <v>9.67</v>
      </c>
      <c r="AV103" s="69">
        <v>1383.02</v>
      </c>
      <c r="AW103" s="69">
        <v>162.01</v>
      </c>
      <c r="AX103" s="69">
        <v>3049</v>
      </c>
      <c r="AY103" s="69">
        <v>1382.99</v>
      </c>
      <c r="AZ103" s="24">
        <v>162.71</v>
      </c>
      <c r="BA103" s="188">
        <v>8.33</v>
      </c>
      <c r="BB103" s="187">
        <v>9.78</v>
      </c>
      <c r="BC103" s="69">
        <v>1553</v>
      </c>
      <c r="BD103" s="69">
        <v>186</v>
      </c>
      <c r="BE103" s="69">
        <v>4048</v>
      </c>
      <c r="BF103" s="69">
        <v>2936</v>
      </c>
      <c r="BG103" s="24">
        <v>350.31</v>
      </c>
      <c r="BH103" s="188">
        <v>7.79</v>
      </c>
      <c r="BI103" s="187">
        <v>9.32</v>
      </c>
      <c r="BJ103" s="69">
        <v>2087</v>
      </c>
      <c r="BK103" s="69">
        <v>268</v>
      </c>
      <c r="BL103" s="69">
        <v>4579</v>
      </c>
      <c r="BM103" s="69">
        <v>5024</v>
      </c>
      <c r="BN103" s="24">
        <v>619</v>
      </c>
      <c r="BO103" s="188">
        <v>7.38</v>
      </c>
      <c r="BP103" s="187">
        <v>8.99</v>
      </c>
      <c r="BQ103" s="69">
        <v>1721</v>
      </c>
      <c r="BR103" s="69">
        <v>233</v>
      </c>
      <c r="BS103" s="69">
        <v>4597</v>
      </c>
      <c r="BT103" s="69">
        <v>6745</v>
      </c>
      <c r="BU103" s="69">
        <v>854</v>
      </c>
      <c r="BV103" s="188">
        <v>7.35</v>
      </c>
      <c r="BW103" s="187">
        <v>8.93</v>
      </c>
      <c r="BX103" s="69">
        <v>673</v>
      </c>
      <c r="BY103" s="69">
        <v>91</v>
      </c>
      <c r="BZ103" s="189">
        <v>4614</v>
      </c>
      <c r="CA103" s="69">
        <v>7418</v>
      </c>
      <c r="CB103" s="24">
        <v>946</v>
      </c>
      <c r="CC103" s="69"/>
      <c r="CD103" s="184">
        <f t="shared" si="67"/>
        <v>7417.02</v>
      </c>
      <c r="CE103" s="69">
        <f t="shared" si="68"/>
        <v>940.01</v>
      </c>
      <c r="CF103" s="182">
        <f t="shared" si="85"/>
        <v>7.890362868480123</v>
      </c>
      <c r="CG103" s="69">
        <f t="shared" si="69"/>
        <v>218.89937499999996</v>
      </c>
      <c r="CH103" s="181">
        <f t="shared" si="70"/>
        <v>831.8176249999998</v>
      </c>
      <c r="CI103" s="72"/>
      <c r="CJ103" s="188">
        <v>7.33</v>
      </c>
      <c r="CK103" s="187">
        <v>9</v>
      </c>
      <c r="CL103" s="69">
        <v>1936</v>
      </c>
      <c r="CM103" s="69">
        <v>264</v>
      </c>
      <c r="CN103" s="189">
        <v>4463</v>
      </c>
      <c r="CO103" s="69">
        <v>9355</v>
      </c>
      <c r="CP103" s="24">
        <v>1212</v>
      </c>
      <c r="CQ103" s="188">
        <v>7.27</v>
      </c>
      <c r="CR103" s="187">
        <v>8.99</v>
      </c>
      <c r="CS103" s="69">
        <v>1732.36</v>
      </c>
      <c r="CT103" s="69">
        <v>238.31</v>
      </c>
      <c r="CU103" s="189">
        <v>4740</v>
      </c>
      <c r="CV103" s="69">
        <v>11088.18</v>
      </c>
      <c r="CW103" s="24">
        <v>1451.98</v>
      </c>
      <c r="CX103" s="188">
        <v>7.76</v>
      </c>
      <c r="CY103" s="187">
        <v>9.2</v>
      </c>
      <c r="CZ103" s="69">
        <v>1872.31</v>
      </c>
      <c r="DA103" s="69">
        <v>241.34</v>
      </c>
      <c r="DB103" s="69">
        <v>4841</v>
      </c>
      <c r="DC103" s="69">
        <v>12960.49</v>
      </c>
      <c r="DD103" s="24">
        <v>1694.69</v>
      </c>
      <c r="DE103" s="183">
        <v>7.9</v>
      </c>
      <c r="DF103" s="182">
        <v>9.32</v>
      </c>
      <c r="DG103" s="69">
        <v>1433.36</v>
      </c>
      <c r="DH103" s="69">
        <v>181.48</v>
      </c>
      <c r="DI103" s="69">
        <v>4542</v>
      </c>
      <c r="DJ103" s="69">
        <v>14393.88</v>
      </c>
      <c r="DK103" s="24">
        <v>1877.2</v>
      </c>
      <c r="DL103" s="183">
        <v>7.86</v>
      </c>
      <c r="DM103" s="182">
        <v>9.18</v>
      </c>
      <c r="DN103" s="69">
        <v>1727.56</v>
      </c>
      <c r="DO103" s="69">
        <v>219.86</v>
      </c>
      <c r="DP103" s="69">
        <v>4908</v>
      </c>
      <c r="DQ103" s="69">
        <v>16121.47</v>
      </c>
      <c r="DR103" s="24">
        <v>2098.34</v>
      </c>
      <c r="DS103" s="186"/>
      <c r="DT103" s="72"/>
      <c r="DU103" s="72"/>
      <c r="DV103" s="72"/>
      <c r="DW103" s="72"/>
      <c r="DX103" s="72"/>
      <c r="DY103" s="185"/>
      <c r="DZ103" s="186"/>
      <c r="EA103" s="72"/>
      <c r="EB103" s="72"/>
      <c r="EC103" s="72"/>
      <c r="ED103" s="72"/>
      <c r="EE103" s="72"/>
      <c r="EF103" s="185"/>
      <c r="EG103" s="183"/>
      <c r="EH103" s="182"/>
      <c r="EI103" s="69"/>
      <c r="EJ103" s="69"/>
      <c r="EK103" s="69"/>
      <c r="EL103" s="69"/>
      <c r="EM103" s="24"/>
      <c r="EN103" s="190"/>
      <c r="EO103" s="190"/>
      <c r="EP103" s="72"/>
      <c r="EQ103" s="72"/>
      <c r="ER103" s="72"/>
      <c r="ES103" s="72"/>
      <c r="ET103" s="72"/>
      <c r="EU103" s="183">
        <v>7.86</v>
      </c>
      <c r="EV103" s="182">
        <v>9.48</v>
      </c>
      <c r="EW103" s="69">
        <v>2261.07</v>
      </c>
      <c r="EX103" s="69">
        <v>287.53</v>
      </c>
      <c r="EY103" s="69">
        <v>0</v>
      </c>
      <c r="EZ103" s="69">
        <v>21841.24</v>
      </c>
      <c r="FA103" s="24">
        <v>2812.95</v>
      </c>
      <c r="FB103" s="183">
        <v>7.98</v>
      </c>
      <c r="FC103" s="182">
        <v>9.52</v>
      </c>
      <c r="FD103" s="69">
        <v>1759.19</v>
      </c>
      <c r="FE103" s="69">
        <v>220.53</v>
      </c>
      <c r="FF103" s="69">
        <v>0</v>
      </c>
      <c r="FG103" s="69">
        <v>23600.48</v>
      </c>
      <c r="FH103" s="69">
        <v>3034.86</v>
      </c>
      <c r="FI103" s="186"/>
      <c r="FJ103" s="72"/>
      <c r="FK103" s="72"/>
      <c r="FL103" s="72"/>
      <c r="FM103" s="72"/>
      <c r="FN103" s="72"/>
      <c r="FO103" s="185"/>
      <c r="FP103" s="72"/>
      <c r="FQ103" s="184">
        <f t="shared" si="71"/>
        <v>12721.85</v>
      </c>
      <c r="FR103" s="69">
        <f t="shared" si="72"/>
        <v>1653.05</v>
      </c>
      <c r="FS103" s="182">
        <f t="shared" si="64"/>
        <v>7.695986207313754</v>
      </c>
      <c r="FT103" s="69">
        <f t="shared" si="73"/>
        <v>334.73906250000005</v>
      </c>
      <c r="FU103" s="181">
        <f t="shared" si="74"/>
        <v>1305.4823437500002</v>
      </c>
      <c r="FV103" s="166"/>
      <c r="FW103" s="183">
        <f t="shared" si="65"/>
        <v>7.779166666666666</v>
      </c>
      <c r="FX103" s="182">
        <f t="shared" si="66"/>
        <v>9.281666666666668</v>
      </c>
      <c r="FY103" s="69">
        <f t="shared" si="75"/>
        <v>20138.87</v>
      </c>
      <c r="FZ103" s="69">
        <f t="shared" si="76"/>
        <v>2593.0600000000004</v>
      </c>
      <c r="GA103" s="69">
        <f t="shared" si="77"/>
        <v>553.6384374999993</v>
      </c>
      <c r="GB103" s="181">
        <f t="shared" si="78"/>
        <v>2131.5079843749972</v>
      </c>
      <c r="GC103" s="162"/>
      <c r="GD103" s="161">
        <f t="shared" si="83"/>
        <v>23600.48</v>
      </c>
      <c r="GE103" s="160">
        <f t="shared" si="79"/>
        <v>20138.87</v>
      </c>
      <c r="GF103" s="69">
        <f>FH103</f>
        <v>3034.86</v>
      </c>
      <c r="GG103" s="24">
        <f t="shared" si="80"/>
        <v>2593.0600000000004</v>
      </c>
      <c r="GH103" s="69"/>
      <c r="GI103" s="161">
        <f t="shared" si="81"/>
        <v>652.7149999999997</v>
      </c>
      <c r="GJ103" s="24">
        <f t="shared" si="82"/>
        <v>553.6384374999993</v>
      </c>
    </row>
    <row r="104" spans="1:192" s="20" customFormat="1" ht="12.75">
      <c r="A104" s="20" t="s">
        <v>12</v>
      </c>
      <c r="B104" s="21" t="s">
        <v>79</v>
      </c>
      <c r="C104" s="20">
        <v>6</v>
      </c>
      <c r="D104" s="183">
        <v>9.3</v>
      </c>
      <c r="E104" s="182">
        <v>10.1</v>
      </c>
      <c r="F104" s="69">
        <v>1011.4</v>
      </c>
      <c r="G104" s="69">
        <v>108.9</v>
      </c>
      <c r="H104" s="69">
        <v>1958</v>
      </c>
      <c r="I104" s="69"/>
      <c r="J104" s="24">
        <v>883.8</v>
      </c>
      <c r="K104" s="183">
        <v>9.4</v>
      </c>
      <c r="L104" s="182">
        <v>10.1</v>
      </c>
      <c r="M104" s="69">
        <v>1560.6</v>
      </c>
      <c r="N104" s="69">
        <v>166.2</v>
      </c>
      <c r="O104" s="69">
        <v>2403</v>
      </c>
      <c r="P104" s="69"/>
      <c r="Q104" s="24">
        <v>1050.9</v>
      </c>
      <c r="R104" s="30"/>
      <c r="S104" s="22"/>
      <c r="T104" s="69"/>
      <c r="U104" s="69"/>
      <c r="V104" s="69"/>
      <c r="W104" s="69"/>
      <c r="X104" s="24"/>
      <c r="Y104" s="183">
        <v>9.5</v>
      </c>
      <c r="Z104" s="182">
        <v>10.2</v>
      </c>
      <c r="AA104" s="69">
        <v>3058</v>
      </c>
      <c r="AB104" s="69"/>
      <c r="AC104" s="69">
        <v>5063</v>
      </c>
      <c r="AD104" s="69"/>
      <c r="AE104" s="24"/>
      <c r="AF104" s="30"/>
      <c r="AG104" s="22"/>
      <c r="AH104" s="22"/>
      <c r="AI104" s="22"/>
      <c r="AJ104" s="22"/>
      <c r="AK104" s="22"/>
      <c r="AL104" s="23"/>
      <c r="AM104" s="183"/>
      <c r="AN104" s="182"/>
      <c r="AO104" s="69"/>
      <c r="AP104" s="69"/>
      <c r="AQ104" s="69"/>
      <c r="AR104" s="69"/>
      <c r="AS104" s="24"/>
      <c r="AT104" s="188">
        <v>9.69</v>
      </c>
      <c r="AU104" s="187">
        <v>10.34</v>
      </c>
      <c r="AV104" s="69">
        <v>5200.11</v>
      </c>
      <c r="AW104" s="69">
        <v>536.82</v>
      </c>
      <c r="AX104" s="69">
        <v>1772.27</v>
      </c>
      <c r="AY104" s="69">
        <v>13574.87</v>
      </c>
      <c r="AZ104" s="24">
        <v>1423.13</v>
      </c>
      <c r="BA104" s="188">
        <v>9.91</v>
      </c>
      <c r="BB104" s="187">
        <v>10.42</v>
      </c>
      <c r="BC104" s="69">
        <v>1399</v>
      </c>
      <c r="BD104" s="69">
        <v>141</v>
      </c>
      <c r="BE104" s="69">
        <v>1706</v>
      </c>
      <c r="BF104" s="69">
        <v>14974</v>
      </c>
      <c r="BG104" s="24">
        <v>1564</v>
      </c>
      <c r="BH104" s="188">
        <v>9.62</v>
      </c>
      <c r="BI104" s="187">
        <v>10.1</v>
      </c>
      <c r="BJ104" s="69">
        <v>1287</v>
      </c>
      <c r="BK104" s="69">
        <v>133</v>
      </c>
      <c r="BL104" s="69">
        <v>1753</v>
      </c>
      <c r="BM104" s="69">
        <v>16261</v>
      </c>
      <c r="BN104" s="24">
        <v>1699</v>
      </c>
      <c r="BO104" s="188">
        <v>9.53</v>
      </c>
      <c r="BP104" s="187">
        <v>10.09</v>
      </c>
      <c r="BQ104" s="69">
        <v>1531</v>
      </c>
      <c r="BR104" s="69">
        <v>160</v>
      </c>
      <c r="BS104" s="69">
        <v>1713</v>
      </c>
      <c r="BT104" s="69">
        <v>17793</v>
      </c>
      <c r="BU104" s="69">
        <v>1860</v>
      </c>
      <c r="BV104" s="188">
        <v>9.16</v>
      </c>
      <c r="BW104" s="187">
        <v>9.76</v>
      </c>
      <c r="BX104" s="69">
        <v>814</v>
      </c>
      <c r="BY104" s="69">
        <v>88</v>
      </c>
      <c r="BZ104" s="189">
        <v>1832</v>
      </c>
      <c r="CA104" s="69">
        <v>18607</v>
      </c>
      <c r="CB104" s="24">
        <v>1949</v>
      </c>
      <c r="CC104" s="69"/>
      <c r="CD104" s="184">
        <f t="shared" si="67"/>
        <v>15861.11</v>
      </c>
      <c r="CE104" s="69">
        <f t="shared" si="68"/>
        <v>1333.92</v>
      </c>
      <c r="CF104" s="182">
        <f t="shared" si="85"/>
        <v>11.890600635720283</v>
      </c>
      <c r="CG104" s="69">
        <f t="shared" si="69"/>
        <v>1309.5983333333334</v>
      </c>
      <c r="CH104" s="181">
        <f t="shared" si="70"/>
        <v>4976.473666666667</v>
      </c>
      <c r="CI104" s="72"/>
      <c r="CJ104" s="188">
        <v>9.48</v>
      </c>
      <c r="CK104" s="187">
        <v>10.02</v>
      </c>
      <c r="CL104" s="69">
        <v>1067.73</v>
      </c>
      <c r="CM104" s="69">
        <v>112.6</v>
      </c>
      <c r="CN104" s="189">
        <v>1848.78</v>
      </c>
      <c r="CO104" s="69">
        <v>19675.62</v>
      </c>
      <c r="CP104" s="24">
        <v>2062.62</v>
      </c>
      <c r="CQ104" s="188"/>
      <c r="CR104" s="187"/>
      <c r="CS104" s="69"/>
      <c r="CT104" s="69"/>
      <c r="CU104" s="189"/>
      <c r="CV104" s="69"/>
      <c r="CW104" s="24"/>
      <c r="CX104" s="188">
        <v>9.58</v>
      </c>
      <c r="CY104" s="187">
        <v>10.09</v>
      </c>
      <c r="CZ104" s="69">
        <v>1655.94</v>
      </c>
      <c r="DA104" s="69">
        <v>172.92</v>
      </c>
      <c r="DB104" s="69">
        <v>1925</v>
      </c>
      <c r="DC104" s="69">
        <v>21331.46</v>
      </c>
      <c r="DD104" s="24">
        <v>71.91</v>
      </c>
      <c r="DE104" s="183">
        <v>9.5</v>
      </c>
      <c r="DF104" s="182">
        <v>9.94</v>
      </c>
      <c r="DG104" s="69">
        <v>1386.99</v>
      </c>
      <c r="DH104" s="69">
        <v>145.96</v>
      </c>
      <c r="DI104" s="69">
        <v>1899</v>
      </c>
      <c r="DJ104" s="69">
        <v>22718.46</v>
      </c>
      <c r="DK104" s="24">
        <v>2382.43</v>
      </c>
      <c r="DL104" s="183">
        <v>9.5</v>
      </c>
      <c r="DM104" s="182">
        <v>9.94</v>
      </c>
      <c r="DN104" s="69">
        <v>1386.99</v>
      </c>
      <c r="DO104" s="69">
        <v>145.96</v>
      </c>
      <c r="DP104" s="69">
        <v>1899</v>
      </c>
      <c r="DQ104" s="69">
        <v>22718.46</v>
      </c>
      <c r="DR104" s="24">
        <v>2382.43</v>
      </c>
      <c r="DS104" s="186"/>
      <c r="DT104" s="72"/>
      <c r="DU104" s="72"/>
      <c r="DV104" s="72"/>
      <c r="DW104" s="72"/>
      <c r="DX104" s="72"/>
      <c r="DY104" s="185"/>
      <c r="DZ104" s="186"/>
      <c r="EA104" s="72"/>
      <c r="EB104" s="72"/>
      <c r="EC104" s="72"/>
      <c r="ED104" s="72"/>
      <c r="EE104" s="72"/>
      <c r="EF104" s="185"/>
      <c r="EG104" s="183">
        <v>8.94</v>
      </c>
      <c r="EH104" s="182">
        <v>9.57</v>
      </c>
      <c r="EI104" s="69">
        <v>1648.09</v>
      </c>
      <c r="EJ104" s="69">
        <v>184.38</v>
      </c>
      <c r="EK104" s="69">
        <v>3109</v>
      </c>
      <c r="EL104" s="69">
        <v>24366.62</v>
      </c>
      <c r="EM104" s="24">
        <v>2567.65</v>
      </c>
      <c r="EN104" s="182">
        <v>8.78</v>
      </c>
      <c r="EO104" s="182">
        <v>9.54</v>
      </c>
      <c r="EP104" s="69">
        <v>1104.3</v>
      </c>
      <c r="EQ104" s="69">
        <v>125.78</v>
      </c>
      <c r="ER104" s="69">
        <v>0</v>
      </c>
      <c r="ES104" s="69">
        <v>25470.83</v>
      </c>
      <c r="ET104" s="69">
        <v>2693.97</v>
      </c>
      <c r="EU104" s="191"/>
      <c r="EV104" s="190"/>
      <c r="EW104" s="72"/>
      <c r="EX104" s="72"/>
      <c r="EY104" s="72"/>
      <c r="EZ104" s="72"/>
      <c r="FA104" s="185"/>
      <c r="FB104" s="183">
        <v>8.49</v>
      </c>
      <c r="FC104" s="182">
        <v>9.46</v>
      </c>
      <c r="FD104" s="69">
        <v>1109.17</v>
      </c>
      <c r="FE104" s="69">
        <v>130.54</v>
      </c>
      <c r="FF104" s="69">
        <v>0</v>
      </c>
      <c r="FG104" s="69">
        <v>26588.54</v>
      </c>
      <c r="FH104" s="69">
        <v>2825.54</v>
      </c>
      <c r="FI104" s="183">
        <v>8.37</v>
      </c>
      <c r="FJ104" s="182">
        <v>9.56</v>
      </c>
      <c r="FK104" s="69">
        <v>713.68</v>
      </c>
      <c r="FL104" s="69">
        <v>85.28</v>
      </c>
      <c r="FM104" s="69">
        <v>0</v>
      </c>
      <c r="FN104" s="69">
        <v>28064.1</v>
      </c>
      <c r="FO104" s="24">
        <v>3002.38</v>
      </c>
      <c r="FP104" s="72"/>
      <c r="FQ104" s="184">
        <f t="shared" si="71"/>
        <v>10072.89</v>
      </c>
      <c r="FR104" s="69">
        <f t="shared" si="72"/>
        <v>1103.42</v>
      </c>
      <c r="FS104" s="182">
        <f aca="true" t="shared" si="105" ref="FS104:FS135">FQ104/FR104</f>
        <v>9.128790487756248</v>
      </c>
      <c r="FT104" s="69">
        <f t="shared" si="73"/>
        <v>575.3949999999998</v>
      </c>
      <c r="FU104" s="181">
        <f t="shared" si="74"/>
        <v>2244.040499999999</v>
      </c>
      <c r="FV104" s="166"/>
      <c r="FW104" s="183">
        <f aca="true" t="shared" si="106" ref="FW104:FW135">AVERAGE(FI104,FB104,EU104,EN104,EG104,DZ104,DS104,DL104,DE104,CX104,CQ104,CJ104,BV104,BO104,BH104,BA104,AT104,AM104,AF104,Y104,R104,K104,D104)</f>
        <v>9.296875000000002</v>
      </c>
      <c r="FX104" s="182">
        <f aca="true" t="shared" si="107" ref="FX104:FX135">AVERAGE(FJ104,FC104,EV104,EO104,EH104,EA104,DT104,DM104,DF104,CY104,CR104,CK104,BW104,BP104,BI104,BB104,AU104,AN104,AG104,Z104,S104,L104,E104)</f>
        <v>9.951874999999998</v>
      </c>
      <c r="FY104" s="69">
        <f t="shared" si="75"/>
        <v>25934</v>
      </c>
      <c r="FZ104" s="69">
        <f t="shared" si="76"/>
        <v>2437.34</v>
      </c>
      <c r="GA104" s="69">
        <f t="shared" si="77"/>
        <v>1884.9933333333329</v>
      </c>
      <c r="GB104" s="181">
        <f t="shared" si="78"/>
        <v>7257.224333333332</v>
      </c>
      <c r="GC104" s="162"/>
      <c r="GD104" s="161">
        <f t="shared" si="83"/>
        <v>26588.54</v>
      </c>
      <c r="GE104" s="160">
        <f t="shared" si="79"/>
        <v>25934</v>
      </c>
      <c r="GF104" s="69">
        <f aca="true" t="shared" si="108" ref="GF104:GF117">FO104</f>
        <v>3002.38</v>
      </c>
      <c r="GG104" s="24">
        <f t="shared" si="80"/>
        <v>2437.34</v>
      </c>
      <c r="GH104" s="69"/>
      <c r="GI104" s="161">
        <f t="shared" si="81"/>
        <v>1429.043333333333</v>
      </c>
      <c r="GJ104" s="24">
        <f t="shared" si="82"/>
        <v>1884.9933333333329</v>
      </c>
    </row>
    <row r="105" spans="1:192" s="20" customFormat="1" ht="12.75">
      <c r="A105" s="20" t="s">
        <v>12</v>
      </c>
      <c r="B105" s="21" t="s">
        <v>80</v>
      </c>
      <c r="C105" s="20">
        <v>6</v>
      </c>
      <c r="D105" s="183"/>
      <c r="E105" s="182"/>
      <c r="F105" s="69"/>
      <c r="G105" s="69"/>
      <c r="H105" s="69"/>
      <c r="I105" s="69"/>
      <c r="J105" s="24"/>
      <c r="K105" s="183"/>
      <c r="L105" s="182"/>
      <c r="M105" s="69"/>
      <c r="N105" s="69"/>
      <c r="O105" s="69"/>
      <c r="P105" s="69"/>
      <c r="Q105" s="24"/>
      <c r="R105" s="30"/>
      <c r="S105" s="22"/>
      <c r="T105" s="69"/>
      <c r="U105" s="69"/>
      <c r="V105" s="69"/>
      <c r="W105" s="69"/>
      <c r="X105" s="24"/>
      <c r="Y105" s="183"/>
      <c r="Z105" s="182"/>
      <c r="AA105" s="69"/>
      <c r="AB105" s="69"/>
      <c r="AC105" s="69"/>
      <c r="AD105" s="69"/>
      <c r="AE105" s="24"/>
      <c r="AF105" s="30"/>
      <c r="AG105" s="22"/>
      <c r="AH105" s="22"/>
      <c r="AI105" s="22"/>
      <c r="AJ105" s="22"/>
      <c r="AK105" s="22"/>
      <c r="AL105" s="23"/>
      <c r="AM105" s="183"/>
      <c r="AN105" s="182"/>
      <c r="AO105" s="69"/>
      <c r="AP105" s="69"/>
      <c r="AQ105" s="69"/>
      <c r="AR105" s="69"/>
      <c r="AS105" s="24"/>
      <c r="AT105" s="188">
        <v>8.96</v>
      </c>
      <c r="AU105" s="187">
        <v>9.64</v>
      </c>
      <c r="AV105" s="69">
        <v>2761.52</v>
      </c>
      <c r="AW105" s="69">
        <v>308.25</v>
      </c>
      <c r="AX105" s="69">
        <v>2195</v>
      </c>
      <c r="AY105" s="69">
        <v>2761.48</v>
      </c>
      <c r="AZ105" s="24">
        <v>309.58</v>
      </c>
      <c r="BA105" s="188">
        <v>9.28</v>
      </c>
      <c r="BB105" s="187">
        <v>10.02</v>
      </c>
      <c r="BC105" s="69">
        <v>1464</v>
      </c>
      <c r="BD105" s="69">
        <v>157</v>
      </c>
      <c r="BE105" s="69">
        <v>2743</v>
      </c>
      <c r="BF105" s="69">
        <v>4225</v>
      </c>
      <c r="BG105" s="24">
        <v>468</v>
      </c>
      <c r="BH105" s="188">
        <v>9.34</v>
      </c>
      <c r="BI105" s="187">
        <v>10.15</v>
      </c>
      <c r="BJ105" s="69">
        <v>1326</v>
      </c>
      <c r="BK105" s="69">
        <v>141</v>
      </c>
      <c r="BL105" s="69">
        <v>2575</v>
      </c>
      <c r="BM105" s="69">
        <v>5552</v>
      </c>
      <c r="BN105" s="24">
        <v>610</v>
      </c>
      <c r="BO105" s="188">
        <v>9.07</v>
      </c>
      <c r="BP105" s="187">
        <v>10.05</v>
      </c>
      <c r="BQ105" s="69">
        <v>1632</v>
      </c>
      <c r="BR105" s="69">
        <v>179</v>
      </c>
      <c r="BS105" s="69">
        <v>2327</v>
      </c>
      <c r="BT105" s="69">
        <v>7184</v>
      </c>
      <c r="BU105" s="69">
        <v>791</v>
      </c>
      <c r="BV105" s="188">
        <v>8.99</v>
      </c>
      <c r="BW105" s="187">
        <v>9.99</v>
      </c>
      <c r="BX105" s="69">
        <v>729</v>
      </c>
      <c r="BY105" s="69">
        <v>81</v>
      </c>
      <c r="BZ105" s="189">
        <v>2335</v>
      </c>
      <c r="CA105" s="69">
        <v>7913</v>
      </c>
      <c r="CB105" s="24">
        <v>872</v>
      </c>
      <c r="CC105" s="69"/>
      <c r="CD105" s="184">
        <f t="shared" si="67"/>
        <v>7912.52</v>
      </c>
      <c r="CE105" s="69">
        <f t="shared" si="68"/>
        <v>866.25</v>
      </c>
      <c r="CF105" s="182">
        <f t="shared" si="85"/>
        <v>9.134222222222222</v>
      </c>
      <c r="CG105" s="69">
        <f t="shared" si="69"/>
        <v>452.50333333333333</v>
      </c>
      <c r="CH105" s="181">
        <f t="shared" si="70"/>
        <v>1719.5126666666665</v>
      </c>
      <c r="CI105" s="72"/>
      <c r="CJ105" s="188">
        <v>9.15</v>
      </c>
      <c r="CK105" s="187">
        <v>10.32</v>
      </c>
      <c r="CL105" s="69">
        <v>2210</v>
      </c>
      <c r="CM105" s="69">
        <v>241.54</v>
      </c>
      <c r="CN105" s="189">
        <v>2055</v>
      </c>
      <c r="CO105" s="69">
        <v>10123</v>
      </c>
      <c r="CP105" s="24">
        <v>1115</v>
      </c>
      <c r="CQ105" s="188">
        <v>9.39</v>
      </c>
      <c r="CR105" s="187">
        <v>10.42</v>
      </c>
      <c r="CS105" s="69">
        <v>1251.58</v>
      </c>
      <c r="CT105" s="69">
        <v>133.34</v>
      </c>
      <c r="CU105" s="189">
        <v>2042</v>
      </c>
      <c r="CV105" s="69">
        <v>11375.02</v>
      </c>
      <c r="CW105" s="24">
        <v>1249.34</v>
      </c>
      <c r="CX105" s="188">
        <v>9.75</v>
      </c>
      <c r="CY105" s="187">
        <v>10.59</v>
      </c>
      <c r="CZ105" s="69">
        <v>1576.6</v>
      </c>
      <c r="DA105" s="69">
        <v>161.67</v>
      </c>
      <c r="DB105" s="69">
        <v>2119</v>
      </c>
      <c r="DC105" s="69">
        <v>12951.56</v>
      </c>
      <c r="DD105" s="24">
        <v>1411.91</v>
      </c>
      <c r="DE105" s="183">
        <v>9.34</v>
      </c>
      <c r="DF105" s="182">
        <v>10.11</v>
      </c>
      <c r="DG105" s="69">
        <v>1348.49</v>
      </c>
      <c r="DH105" s="69">
        <v>144.3</v>
      </c>
      <c r="DI105" s="69">
        <v>2238</v>
      </c>
      <c r="DJ105" s="69">
        <v>14300.02</v>
      </c>
      <c r="DK105" s="24">
        <v>1556.8</v>
      </c>
      <c r="DL105" s="183">
        <v>9.34</v>
      </c>
      <c r="DM105" s="182">
        <v>10.11</v>
      </c>
      <c r="DN105" s="69">
        <v>1348.49</v>
      </c>
      <c r="DO105" s="69">
        <v>144.3</v>
      </c>
      <c r="DP105" s="69">
        <v>2238</v>
      </c>
      <c r="DQ105" s="69">
        <v>14300.02</v>
      </c>
      <c r="DR105" s="24">
        <v>1556.8</v>
      </c>
      <c r="DS105" s="186"/>
      <c r="DT105" s="72"/>
      <c r="DU105" s="72"/>
      <c r="DV105" s="72"/>
      <c r="DW105" s="72"/>
      <c r="DX105" s="72"/>
      <c r="DY105" s="185"/>
      <c r="DZ105" s="186"/>
      <c r="EA105" s="72"/>
      <c r="EB105" s="72"/>
      <c r="EC105" s="72"/>
      <c r="ED105" s="72"/>
      <c r="EE105" s="72"/>
      <c r="EF105" s="185"/>
      <c r="EG105" s="183">
        <v>8.96</v>
      </c>
      <c r="EH105" s="182">
        <v>9.64</v>
      </c>
      <c r="EI105" s="69">
        <v>2761.52</v>
      </c>
      <c r="EJ105" s="69">
        <v>308.25</v>
      </c>
      <c r="EK105" s="69">
        <v>2195</v>
      </c>
      <c r="EL105" s="69">
        <v>2761.48</v>
      </c>
      <c r="EM105" s="24">
        <v>309.58</v>
      </c>
      <c r="EN105" s="182">
        <v>9.1</v>
      </c>
      <c r="EO105" s="182">
        <v>10.03</v>
      </c>
      <c r="EP105" s="69">
        <v>1610.88</v>
      </c>
      <c r="EQ105" s="69">
        <v>177</v>
      </c>
      <c r="ER105" s="69">
        <v>0</v>
      </c>
      <c r="ES105" s="69">
        <v>18049.62</v>
      </c>
      <c r="ET105" s="69">
        <v>1971.63</v>
      </c>
      <c r="EU105" s="191"/>
      <c r="EV105" s="190"/>
      <c r="EW105" s="72"/>
      <c r="EX105" s="72"/>
      <c r="EY105" s="72"/>
      <c r="EZ105" s="72"/>
      <c r="FA105" s="185"/>
      <c r="FB105" s="183">
        <v>8.99</v>
      </c>
      <c r="FC105" s="182">
        <v>10.06</v>
      </c>
      <c r="FD105" s="69">
        <v>1151.15</v>
      </c>
      <c r="FE105" s="69">
        <v>128.02</v>
      </c>
      <c r="FF105" s="69">
        <v>0</v>
      </c>
      <c r="FG105" s="69">
        <v>20927.76</v>
      </c>
      <c r="FH105" s="69">
        <v>2293.3</v>
      </c>
      <c r="FI105" s="183">
        <v>8.8</v>
      </c>
      <c r="FJ105" s="182">
        <v>9.97</v>
      </c>
      <c r="FK105" s="69">
        <v>1070.76</v>
      </c>
      <c r="FL105" s="69">
        <v>121.59</v>
      </c>
      <c r="FM105" s="69">
        <v>0</v>
      </c>
      <c r="FN105" s="69">
        <v>21998.52</v>
      </c>
      <c r="FO105" s="24">
        <v>2415.36</v>
      </c>
      <c r="FP105" s="72"/>
      <c r="FQ105" s="184">
        <f t="shared" si="71"/>
        <v>14329.470000000001</v>
      </c>
      <c r="FR105" s="69">
        <f t="shared" si="72"/>
        <v>1560.0099999999998</v>
      </c>
      <c r="FS105" s="182">
        <f t="shared" si="105"/>
        <v>9.185498810905061</v>
      </c>
      <c r="FT105" s="69">
        <f t="shared" si="73"/>
        <v>828.2350000000006</v>
      </c>
      <c r="FU105" s="181">
        <f t="shared" si="74"/>
        <v>3230.1165000000024</v>
      </c>
      <c r="FV105" s="166"/>
      <c r="FW105" s="183">
        <f t="shared" si="106"/>
        <v>9.175714285714287</v>
      </c>
      <c r="FX105" s="182">
        <f t="shared" si="107"/>
        <v>10.078571428571431</v>
      </c>
      <c r="FY105" s="69">
        <f t="shared" si="75"/>
        <v>22241.99</v>
      </c>
      <c r="FZ105" s="69">
        <f t="shared" si="76"/>
        <v>2426.26</v>
      </c>
      <c r="GA105" s="69">
        <f t="shared" si="77"/>
        <v>1280.7383333333332</v>
      </c>
      <c r="GB105" s="181">
        <f t="shared" si="78"/>
        <v>4930.842583333333</v>
      </c>
      <c r="GC105" s="162"/>
      <c r="GD105" s="161">
        <f t="shared" si="83"/>
        <v>20927.76</v>
      </c>
      <c r="GE105" s="160">
        <f t="shared" si="79"/>
        <v>22241.99</v>
      </c>
      <c r="GF105" s="69">
        <f t="shared" si="108"/>
        <v>2415.36</v>
      </c>
      <c r="GG105" s="24">
        <f t="shared" si="80"/>
        <v>2426.26</v>
      </c>
      <c r="GH105" s="69"/>
      <c r="GI105" s="161">
        <f t="shared" si="81"/>
        <v>1072.5999999999995</v>
      </c>
      <c r="GJ105" s="24">
        <f t="shared" si="82"/>
        <v>1280.7383333333332</v>
      </c>
    </row>
    <row r="106" spans="1:192" s="20" customFormat="1" ht="12.75">
      <c r="A106" s="20" t="s">
        <v>12</v>
      </c>
      <c r="B106" s="21" t="s">
        <v>81</v>
      </c>
      <c r="C106" s="20">
        <v>6</v>
      </c>
      <c r="D106" s="183"/>
      <c r="E106" s="182"/>
      <c r="F106" s="69"/>
      <c r="G106" s="69"/>
      <c r="H106" s="69"/>
      <c r="I106" s="69"/>
      <c r="J106" s="24"/>
      <c r="K106" s="183"/>
      <c r="L106" s="182"/>
      <c r="M106" s="69"/>
      <c r="N106" s="69"/>
      <c r="O106" s="69"/>
      <c r="P106" s="69"/>
      <c r="Q106" s="24"/>
      <c r="R106" s="30"/>
      <c r="S106" s="22"/>
      <c r="T106" s="69"/>
      <c r="U106" s="69"/>
      <c r="V106" s="69"/>
      <c r="W106" s="69"/>
      <c r="X106" s="24"/>
      <c r="Y106" s="183"/>
      <c r="Z106" s="182"/>
      <c r="AA106" s="69"/>
      <c r="AB106" s="69"/>
      <c r="AC106" s="69"/>
      <c r="AD106" s="69"/>
      <c r="AE106" s="24"/>
      <c r="AF106" s="30"/>
      <c r="AG106" s="22"/>
      <c r="AH106" s="22"/>
      <c r="AI106" s="22"/>
      <c r="AJ106" s="22"/>
      <c r="AK106" s="22"/>
      <c r="AL106" s="23"/>
      <c r="AM106" s="183"/>
      <c r="AN106" s="182"/>
      <c r="AO106" s="69"/>
      <c r="AP106" s="69"/>
      <c r="AQ106" s="69"/>
      <c r="AR106" s="69"/>
      <c r="AS106" s="24"/>
      <c r="AT106" s="188">
        <v>9</v>
      </c>
      <c r="AU106" s="187">
        <v>9.64</v>
      </c>
      <c r="AV106" s="69">
        <v>1995.82</v>
      </c>
      <c r="AW106" s="69">
        <v>221.74</v>
      </c>
      <c r="AX106" s="69">
        <v>1852.87</v>
      </c>
      <c r="AY106" s="69">
        <v>1995.68</v>
      </c>
      <c r="AZ106" s="24">
        <v>233.07</v>
      </c>
      <c r="BA106" s="188">
        <v>9.26</v>
      </c>
      <c r="BB106" s="187">
        <v>9.97</v>
      </c>
      <c r="BC106" s="69">
        <v>1323</v>
      </c>
      <c r="BD106" s="69">
        <v>142</v>
      </c>
      <c r="BE106" s="69">
        <v>2259</v>
      </c>
      <c r="BF106" s="69">
        <v>3318</v>
      </c>
      <c r="BG106" s="24">
        <v>366</v>
      </c>
      <c r="BH106" s="188">
        <v>9.17</v>
      </c>
      <c r="BI106" s="187">
        <v>9.91</v>
      </c>
      <c r="BJ106" s="69">
        <v>1141</v>
      </c>
      <c r="BK106" s="69">
        <v>124</v>
      </c>
      <c r="BL106" s="69">
        <v>2289</v>
      </c>
      <c r="BM106" s="69">
        <v>4460</v>
      </c>
      <c r="BN106" s="24">
        <v>491</v>
      </c>
      <c r="BO106" s="188">
        <v>9</v>
      </c>
      <c r="BP106" s="187">
        <v>9.97</v>
      </c>
      <c r="BQ106" s="69">
        <v>1472</v>
      </c>
      <c r="BR106" s="69">
        <v>163</v>
      </c>
      <c r="BS106" s="69">
        <v>2171</v>
      </c>
      <c r="BT106" s="69">
        <v>5932</v>
      </c>
      <c r="BU106" s="69">
        <v>655</v>
      </c>
      <c r="BV106" s="188">
        <v>8.77</v>
      </c>
      <c r="BW106" s="187">
        <v>9.74</v>
      </c>
      <c r="BX106" s="69">
        <v>668</v>
      </c>
      <c r="BY106" s="69">
        <v>76</v>
      </c>
      <c r="BZ106" s="189">
        <v>2245</v>
      </c>
      <c r="CA106" s="69">
        <v>6600</v>
      </c>
      <c r="CB106" s="24">
        <v>732</v>
      </c>
      <c r="CC106" s="69"/>
      <c r="CD106" s="184">
        <f t="shared" si="67"/>
        <v>6599.82</v>
      </c>
      <c r="CE106" s="69">
        <f t="shared" si="68"/>
        <v>726.74</v>
      </c>
      <c r="CF106" s="182">
        <f t="shared" si="85"/>
        <v>9.081404628890661</v>
      </c>
      <c r="CG106" s="69">
        <f t="shared" si="69"/>
        <v>373.23</v>
      </c>
      <c r="CH106" s="181">
        <f t="shared" si="70"/>
        <v>1418.2740000000001</v>
      </c>
      <c r="CI106" s="72"/>
      <c r="CJ106" s="188">
        <v>8.97</v>
      </c>
      <c r="CK106" s="187">
        <v>9.91</v>
      </c>
      <c r="CL106" s="69">
        <v>2042</v>
      </c>
      <c r="CM106" s="69">
        <v>227</v>
      </c>
      <c r="CN106" s="189">
        <v>2174</v>
      </c>
      <c r="CO106" s="69">
        <v>8642</v>
      </c>
      <c r="CP106" s="24">
        <v>961</v>
      </c>
      <c r="CQ106" s="188">
        <v>9.06</v>
      </c>
      <c r="CR106" s="187">
        <v>9.92</v>
      </c>
      <c r="CS106" s="69">
        <v>1178.7</v>
      </c>
      <c r="CT106" s="69">
        <v>130.03</v>
      </c>
      <c r="CU106" s="189">
        <v>2222</v>
      </c>
      <c r="CV106" s="69">
        <v>9821.65</v>
      </c>
      <c r="CW106" s="24">
        <v>1092.25</v>
      </c>
      <c r="CX106" s="188">
        <v>9.31</v>
      </c>
      <c r="CY106" s="187">
        <v>10.15</v>
      </c>
      <c r="CZ106" s="69">
        <v>1453.22</v>
      </c>
      <c r="DA106" s="69">
        <v>156.12</v>
      </c>
      <c r="DB106" s="69">
        <v>2298</v>
      </c>
      <c r="DC106" s="69">
        <v>11274.91</v>
      </c>
      <c r="DD106" s="24">
        <v>1248.85</v>
      </c>
      <c r="DE106" s="183">
        <v>9.53</v>
      </c>
      <c r="DF106" s="182">
        <v>10.38</v>
      </c>
      <c r="DG106" s="69">
        <v>674.62</v>
      </c>
      <c r="DH106" s="69">
        <v>70.76</v>
      </c>
      <c r="DI106" s="69">
        <v>2211</v>
      </c>
      <c r="DJ106" s="69">
        <v>674.6</v>
      </c>
      <c r="DK106" s="24">
        <v>71.06</v>
      </c>
      <c r="DL106" s="183">
        <v>9.53</v>
      </c>
      <c r="DM106" s="182">
        <v>10.38</v>
      </c>
      <c r="DN106" s="69">
        <v>674.62</v>
      </c>
      <c r="DO106" s="69">
        <v>70.76</v>
      </c>
      <c r="DP106" s="69">
        <v>2221</v>
      </c>
      <c r="DQ106" s="69">
        <v>674.6</v>
      </c>
      <c r="DR106" s="24">
        <v>71.06</v>
      </c>
      <c r="DS106" s="186"/>
      <c r="DT106" s="72"/>
      <c r="DU106" s="72"/>
      <c r="DV106" s="72"/>
      <c r="DW106" s="72"/>
      <c r="DX106" s="72"/>
      <c r="DY106" s="185"/>
      <c r="DZ106" s="186"/>
      <c r="EA106" s="72"/>
      <c r="EB106" s="72"/>
      <c r="EC106" s="72"/>
      <c r="ED106" s="72"/>
      <c r="EE106" s="72"/>
      <c r="EF106" s="185"/>
      <c r="EG106" s="183">
        <v>9.28</v>
      </c>
      <c r="EH106" s="182">
        <v>10.07</v>
      </c>
      <c r="EI106" s="69">
        <v>1791.02</v>
      </c>
      <c r="EJ106" s="69">
        <v>193.07</v>
      </c>
      <c r="EK106" s="69">
        <v>2361.22</v>
      </c>
      <c r="EL106" s="69">
        <v>2465.64</v>
      </c>
      <c r="EM106" s="24">
        <v>265.01</v>
      </c>
      <c r="EN106" s="182">
        <v>9.01</v>
      </c>
      <c r="EO106" s="182">
        <v>9.84</v>
      </c>
      <c r="EP106" s="69">
        <v>1351.48</v>
      </c>
      <c r="EQ106" s="69">
        <v>149.9</v>
      </c>
      <c r="ER106" s="69">
        <v>0</v>
      </c>
      <c r="ES106" s="69">
        <v>3817.15</v>
      </c>
      <c r="ET106" s="69">
        <v>415.8</v>
      </c>
      <c r="EU106" s="191"/>
      <c r="EV106" s="190"/>
      <c r="EW106" s="72"/>
      <c r="EX106" s="72"/>
      <c r="EY106" s="72"/>
      <c r="EZ106" s="72"/>
      <c r="FA106" s="185"/>
      <c r="FB106" s="183">
        <v>8.97</v>
      </c>
      <c r="FC106" s="182">
        <v>9.98</v>
      </c>
      <c r="FD106" s="69">
        <v>677.15</v>
      </c>
      <c r="FE106" s="69">
        <v>75.48</v>
      </c>
      <c r="FF106" s="69">
        <v>0</v>
      </c>
      <c r="FG106" s="69">
        <v>5916.09</v>
      </c>
      <c r="FH106" s="69">
        <v>650.36</v>
      </c>
      <c r="FI106" s="183">
        <v>8.81</v>
      </c>
      <c r="FJ106" s="182">
        <v>9.81</v>
      </c>
      <c r="FK106" s="69">
        <v>879.33</v>
      </c>
      <c r="FL106" s="69">
        <v>99.8</v>
      </c>
      <c r="FM106" s="69">
        <v>0</v>
      </c>
      <c r="FN106" s="69">
        <v>6795.41</v>
      </c>
      <c r="FO106" s="24">
        <v>750.83</v>
      </c>
      <c r="FP106" s="72"/>
      <c r="FQ106" s="184">
        <f t="shared" si="71"/>
        <v>10722.14</v>
      </c>
      <c r="FR106" s="69">
        <f t="shared" si="72"/>
        <v>1172.9199999999998</v>
      </c>
      <c r="FS106" s="182">
        <f t="shared" si="105"/>
        <v>9.141407768645774</v>
      </c>
      <c r="FT106" s="69">
        <f t="shared" si="73"/>
        <v>614.1033333333335</v>
      </c>
      <c r="FU106" s="181">
        <f t="shared" si="74"/>
        <v>2395.0030000000006</v>
      </c>
      <c r="FV106" s="166"/>
      <c r="FW106" s="183">
        <f t="shared" si="106"/>
        <v>9.119285714285715</v>
      </c>
      <c r="FX106" s="182">
        <f t="shared" si="107"/>
        <v>9.976428571428572</v>
      </c>
      <c r="FY106" s="69">
        <f t="shared" si="75"/>
        <v>17321.96</v>
      </c>
      <c r="FZ106" s="69">
        <f t="shared" si="76"/>
        <v>1899.66</v>
      </c>
      <c r="GA106" s="69">
        <f t="shared" si="77"/>
        <v>987.3333333333333</v>
      </c>
      <c r="GB106" s="181">
        <f t="shared" si="78"/>
        <v>3801.233333333333</v>
      </c>
      <c r="GC106" s="162"/>
      <c r="GD106" s="161">
        <f t="shared" si="83"/>
        <v>5916.09</v>
      </c>
      <c r="GE106" s="160">
        <f t="shared" si="79"/>
        <v>17321.96</v>
      </c>
      <c r="GF106" s="69">
        <f t="shared" si="108"/>
        <v>750.83</v>
      </c>
      <c r="GG106" s="24">
        <f t="shared" si="80"/>
        <v>1899.66</v>
      </c>
      <c r="GH106" s="69"/>
      <c r="GI106" s="161">
        <f t="shared" si="81"/>
        <v>235.18499999999995</v>
      </c>
      <c r="GJ106" s="24">
        <f t="shared" si="82"/>
        <v>987.3333333333333</v>
      </c>
    </row>
    <row r="107" spans="1:192" s="20" customFormat="1" ht="12.75">
      <c r="A107" s="20" t="s">
        <v>12</v>
      </c>
      <c r="B107" s="21" t="s">
        <v>82</v>
      </c>
      <c r="C107" s="20">
        <v>6</v>
      </c>
      <c r="D107" s="183"/>
      <c r="E107" s="182"/>
      <c r="F107" s="69"/>
      <c r="G107" s="69"/>
      <c r="H107" s="69"/>
      <c r="I107" s="69"/>
      <c r="J107" s="24"/>
      <c r="K107" s="183"/>
      <c r="L107" s="182"/>
      <c r="M107" s="69"/>
      <c r="N107" s="69"/>
      <c r="O107" s="69"/>
      <c r="P107" s="69"/>
      <c r="Q107" s="24"/>
      <c r="R107" s="30"/>
      <c r="S107" s="22"/>
      <c r="T107" s="69"/>
      <c r="U107" s="69"/>
      <c r="V107" s="69"/>
      <c r="W107" s="69"/>
      <c r="X107" s="24"/>
      <c r="Y107" s="183"/>
      <c r="Z107" s="182"/>
      <c r="AA107" s="69"/>
      <c r="AB107" s="69"/>
      <c r="AC107" s="69"/>
      <c r="AD107" s="69"/>
      <c r="AE107" s="24"/>
      <c r="AF107" s="30"/>
      <c r="AG107" s="22"/>
      <c r="AH107" s="22"/>
      <c r="AI107" s="22"/>
      <c r="AJ107" s="22"/>
      <c r="AK107" s="22"/>
      <c r="AL107" s="23"/>
      <c r="AM107" s="183"/>
      <c r="AN107" s="182"/>
      <c r="AO107" s="69"/>
      <c r="AP107" s="69"/>
      <c r="AQ107" s="69"/>
      <c r="AR107" s="69"/>
      <c r="AS107" s="24"/>
      <c r="AT107" s="188">
        <v>9.17</v>
      </c>
      <c r="AU107" s="187">
        <v>9.81</v>
      </c>
      <c r="AV107" s="69">
        <v>1287.95</v>
      </c>
      <c r="AW107" s="69">
        <v>140.38</v>
      </c>
      <c r="AX107" s="69">
        <v>1379</v>
      </c>
      <c r="AY107" s="69">
        <v>1287.93</v>
      </c>
      <c r="AZ107" s="24">
        <v>141.33</v>
      </c>
      <c r="BA107" s="188">
        <v>9.25</v>
      </c>
      <c r="BB107" s="187">
        <v>9.87</v>
      </c>
      <c r="BC107" s="69">
        <v>2900</v>
      </c>
      <c r="BD107" s="69">
        <v>313</v>
      </c>
      <c r="BE107" s="69">
        <v>1768</v>
      </c>
      <c r="BF107" s="69">
        <v>2900</v>
      </c>
      <c r="BG107" s="24">
        <v>315</v>
      </c>
      <c r="BH107" s="188">
        <v>9.11</v>
      </c>
      <c r="BI107" s="187">
        <v>9.81</v>
      </c>
      <c r="BJ107" s="69">
        <v>1187</v>
      </c>
      <c r="BK107" s="69">
        <v>130</v>
      </c>
      <c r="BL107" s="69">
        <v>2116</v>
      </c>
      <c r="BM107" s="69">
        <v>4088</v>
      </c>
      <c r="BN107" s="24">
        <v>445</v>
      </c>
      <c r="BO107" s="188">
        <v>8.97</v>
      </c>
      <c r="BP107" s="187">
        <v>9.93</v>
      </c>
      <c r="BQ107" s="69">
        <v>1441</v>
      </c>
      <c r="BR107" s="69">
        <v>160</v>
      </c>
      <c r="BS107" s="69">
        <v>2105</v>
      </c>
      <c r="BT107" s="69">
        <v>5530</v>
      </c>
      <c r="BU107" s="69">
        <v>607</v>
      </c>
      <c r="BV107" s="188">
        <v>9.11</v>
      </c>
      <c r="BW107" s="187">
        <v>10.09</v>
      </c>
      <c r="BX107" s="69">
        <v>644</v>
      </c>
      <c r="BY107" s="69">
        <v>70</v>
      </c>
      <c r="BZ107" s="189">
        <v>2280</v>
      </c>
      <c r="CA107" s="69">
        <v>6174</v>
      </c>
      <c r="CB107" s="24">
        <v>678</v>
      </c>
      <c r="CC107" s="69"/>
      <c r="CD107" s="184">
        <f aca="true" t="shared" si="109" ref="CD107:CD138">F107+M107+T107+AA107+AO107+AV107+BC107+BJ107+BQ107+BX107</f>
        <v>7459.95</v>
      </c>
      <c r="CE107" s="69">
        <f aca="true" t="shared" si="110" ref="CE107:CE138">G107+N107+U107+AB107+AP107+AW107+BD107+BK107+BR107+BY107</f>
        <v>813.38</v>
      </c>
      <c r="CF107" s="182">
        <f t="shared" si="85"/>
        <v>9.171543436032358</v>
      </c>
      <c r="CG107" s="69">
        <f aca="true" t="shared" si="111" ref="CG107:CG138">(CD107/C107)-CE107</f>
        <v>429.94500000000005</v>
      </c>
      <c r="CH107" s="181">
        <f aca="true" t="shared" si="112" ref="CH107:CH138">CG107*3.8</f>
        <v>1633.7910000000002</v>
      </c>
      <c r="CI107" s="72"/>
      <c r="CJ107" s="188">
        <v>9.08</v>
      </c>
      <c r="CK107" s="187">
        <v>10.22</v>
      </c>
      <c r="CL107" s="69">
        <v>2002</v>
      </c>
      <c r="CM107" s="69">
        <v>220</v>
      </c>
      <c r="CN107" s="189">
        <v>2148</v>
      </c>
      <c r="CO107" s="69">
        <v>8176</v>
      </c>
      <c r="CP107" s="24">
        <v>900</v>
      </c>
      <c r="CQ107" s="188">
        <v>9.33</v>
      </c>
      <c r="CR107" s="187">
        <v>10.32</v>
      </c>
      <c r="CS107" s="69">
        <v>1112.61</v>
      </c>
      <c r="CT107" s="69">
        <v>119.24</v>
      </c>
      <c r="CU107" s="189">
        <v>2128.33</v>
      </c>
      <c r="CV107" s="69">
        <v>9289.33</v>
      </c>
      <c r="CW107" s="24">
        <v>1020.27</v>
      </c>
      <c r="CX107" s="188">
        <v>9.46</v>
      </c>
      <c r="CY107" s="187">
        <v>10.16</v>
      </c>
      <c r="CZ107" s="69">
        <v>1411.21</v>
      </c>
      <c r="DA107" s="69">
        <v>149.12</v>
      </c>
      <c r="DB107" s="69">
        <v>2068</v>
      </c>
      <c r="DC107" s="69">
        <v>10700.61</v>
      </c>
      <c r="DD107" s="24">
        <v>1169.81</v>
      </c>
      <c r="DE107" s="183">
        <v>9.36</v>
      </c>
      <c r="DF107" s="182">
        <v>10.07</v>
      </c>
      <c r="DG107" s="69">
        <v>1203.93</v>
      </c>
      <c r="DH107" s="69">
        <v>128.58</v>
      </c>
      <c r="DI107" s="69">
        <v>2114</v>
      </c>
      <c r="DJ107" s="69">
        <v>11904.5</v>
      </c>
      <c r="DK107" s="24">
        <v>1298.83</v>
      </c>
      <c r="DL107" s="183">
        <v>9.47</v>
      </c>
      <c r="DM107" s="182">
        <v>10.07</v>
      </c>
      <c r="DN107" s="69">
        <v>468.02</v>
      </c>
      <c r="DO107" s="69">
        <v>49.4</v>
      </c>
      <c r="DP107" s="69">
        <v>2066</v>
      </c>
      <c r="DQ107" s="69">
        <v>12372.53</v>
      </c>
      <c r="DR107" s="24">
        <v>1348.55</v>
      </c>
      <c r="DS107" s="186"/>
      <c r="DT107" s="72"/>
      <c r="DU107" s="72"/>
      <c r="DV107" s="72"/>
      <c r="DW107" s="72"/>
      <c r="DX107" s="72"/>
      <c r="DY107" s="185"/>
      <c r="DZ107" s="186"/>
      <c r="EA107" s="72"/>
      <c r="EB107" s="72"/>
      <c r="EC107" s="72"/>
      <c r="ED107" s="72"/>
      <c r="EE107" s="72"/>
      <c r="EF107" s="185"/>
      <c r="EG107" s="183">
        <v>9.56</v>
      </c>
      <c r="EH107" s="182">
        <v>10.06</v>
      </c>
      <c r="EI107" s="69">
        <v>1535.84</v>
      </c>
      <c r="EJ107" s="69">
        <v>160.53</v>
      </c>
      <c r="EK107" s="69">
        <v>2240</v>
      </c>
      <c r="EL107" s="69">
        <v>13908.4</v>
      </c>
      <c r="EM107" s="24">
        <v>1509.62</v>
      </c>
      <c r="EN107" s="182">
        <v>9.42</v>
      </c>
      <c r="EO107" s="182">
        <v>10.05</v>
      </c>
      <c r="EP107" s="69">
        <v>1469.46</v>
      </c>
      <c r="EQ107" s="69">
        <v>156.05</v>
      </c>
      <c r="ER107" s="69">
        <v>0</v>
      </c>
      <c r="ES107" s="69">
        <v>15377.81</v>
      </c>
      <c r="ET107" s="69">
        <v>1666.44</v>
      </c>
      <c r="EU107" s="191"/>
      <c r="EV107" s="190"/>
      <c r="EW107" s="72"/>
      <c r="EX107" s="72"/>
      <c r="EY107" s="72"/>
      <c r="EZ107" s="72"/>
      <c r="FA107" s="185"/>
      <c r="FB107" s="183">
        <v>9.34</v>
      </c>
      <c r="FC107" s="182">
        <v>10.29</v>
      </c>
      <c r="FD107" s="69">
        <v>1017.77</v>
      </c>
      <c r="FE107" s="69">
        <v>108.93</v>
      </c>
      <c r="FF107" s="69">
        <v>0</v>
      </c>
      <c r="FG107" s="69">
        <v>17923.26</v>
      </c>
      <c r="FH107" s="69">
        <v>1940.02</v>
      </c>
      <c r="FI107" s="183">
        <v>9.3</v>
      </c>
      <c r="FJ107" s="182">
        <v>10.32</v>
      </c>
      <c r="FK107" s="69">
        <v>839.16</v>
      </c>
      <c r="FL107" s="69">
        <v>90.23</v>
      </c>
      <c r="FM107" s="69">
        <v>0</v>
      </c>
      <c r="FN107" s="69">
        <v>18762.41</v>
      </c>
      <c r="FO107" s="24">
        <v>2030.6</v>
      </c>
      <c r="FP107" s="72"/>
      <c r="FQ107" s="184">
        <f aca="true" t="shared" si="113" ref="FQ107:FQ138">CL107+CS107+CZ107+DG107+DN107+DU107+EB107+EI107+EP107+EW107+FD107+FK107</f>
        <v>11060</v>
      </c>
      <c r="FR107" s="69">
        <f aca="true" t="shared" si="114" ref="FR107:FR138">CM107+CT107+DA107+DH107+DO107+DV107+EC107+EJ107+EQ107+EX107+FE107+FL107</f>
        <v>1182.0800000000002</v>
      </c>
      <c r="FS107" s="182">
        <f t="shared" si="105"/>
        <v>9.356388738494855</v>
      </c>
      <c r="FT107" s="69">
        <f aca="true" t="shared" si="115" ref="FT107:FT138">(FQ107/C107)-FR107</f>
        <v>661.2533333333331</v>
      </c>
      <c r="FU107" s="181">
        <f aca="true" t="shared" si="116" ref="FU107:FU138">FT107*3.9</f>
        <v>2578.887999999999</v>
      </c>
      <c r="FV107" s="166"/>
      <c r="FW107" s="183">
        <f t="shared" si="106"/>
        <v>9.280714285714284</v>
      </c>
      <c r="FX107" s="182">
        <f t="shared" si="107"/>
        <v>10.076428571428574</v>
      </c>
      <c r="FY107" s="69">
        <f aca="true" t="shared" si="117" ref="FY107:FY138">FK107+FD107+EW107+EP107+EI107+EB107+DU107+DN107+DG107+CZ107+CS107+CL107+BX107+BQ107+BJ107+BC107+AV107+AO107+AH107+AA107+T107+M107+F107</f>
        <v>18519.95</v>
      </c>
      <c r="FZ107" s="69">
        <f aca="true" t="shared" si="118" ref="FZ107:FZ138">FL107+FE107+EX107+EQ107+EJ107+EC107+DV107+DO107+DH107+DA107+CT107+CM107+BY107+BR107+BK107+BD107+AW107+AP107+AI107+AB107+U107+N107+G107</f>
        <v>1995.46</v>
      </c>
      <c r="GA107" s="69">
        <f aca="true" t="shared" si="119" ref="GA107:GA138">(FY107/C107)-FZ107</f>
        <v>1091.1983333333333</v>
      </c>
      <c r="GB107" s="181">
        <f aca="true" t="shared" si="120" ref="GB107:GB138">GA107*3.85</f>
        <v>4201.113583333333</v>
      </c>
      <c r="GC107" s="162"/>
      <c r="GD107" s="161">
        <f t="shared" si="83"/>
        <v>17923.26</v>
      </c>
      <c r="GE107" s="160">
        <f aca="true" t="shared" si="121" ref="GE107:GE138">FK107+FD107+EW107+EP107+EI107+EB107+DU107+DN107+DG107+CZ107+CS107+CL107+BX107+BQ107+BJ107+BC107+AV107+AO107+AH107+AA107+T107+M107+F107</f>
        <v>18519.95</v>
      </c>
      <c r="GF107" s="69">
        <f t="shared" si="108"/>
        <v>2030.6</v>
      </c>
      <c r="GG107" s="24">
        <f aca="true" t="shared" si="122" ref="GG107:GG138">FL107+FE107+EX107+EQ107+EJ107+EC107+DV107+DO107+DH107+DA107+CT107+CM107+BY107+BR107+BK107+BD107+AW107+AP107+AI107+AB107+U107+N107+G107</f>
        <v>1995.46</v>
      </c>
      <c r="GH107" s="69"/>
      <c r="GI107" s="161">
        <f aca="true" t="shared" si="123" ref="GI107:GI138">(GD107/C107)-GF107</f>
        <v>956.6099999999997</v>
      </c>
      <c r="GJ107" s="24">
        <f aca="true" t="shared" si="124" ref="GJ107:GJ138">(GE107/C107)-GG107</f>
        <v>1091.1983333333333</v>
      </c>
    </row>
    <row r="108" spans="1:192" s="20" customFormat="1" ht="12.75">
      <c r="A108" s="20" t="s">
        <v>12</v>
      </c>
      <c r="B108" s="21" t="s">
        <v>83</v>
      </c>
      <c r="C108" s="20">
        <v>5.9</v>
      </c>
      <c r="D108" s="183"/>
      <c r="E108" s="182"/>
      <c r="F108" s="69"/>
      <c r="G108" s="69"/>
      <c r="H108" s="69"/>
      <c r="I108" s="69"/>
      <c r="J108" s="24"/>
      <c r="K108" s="183"/>
      <c r="L108" s="182"/>
      <c r="M108" s="69"/>
      <c r="N108" s="69"/>
      <c r="O108" s="69"/>
      <c r="P108" s="69"/>
      <c r="Q108" s="24"/>
      <c r="R108" s="30"/>
      <c r="S108" s="22"/>
      <c r="T108" s="69"/>
      <c r="U108" s="69"/>
      <c r="V108" s="69"/>
      <c r="W108" s="69"/>
      <c r="X108" s="24"/>
      <c r="Y108" s="183"/>
      <c r="Z108" s="182"/>
      <c r="AA108" s="69"/>
      <c r="AB108" s="69"/>
      <c r="AC108" s="69"/>
      <c r="AD108" s="69"/>
      <c r="AE108" s="24"/>
      <c r="AF108" s="30">
        <v>9.91</v>
      </c>
      <c r="AG108" s="22">
        <v>9.99</v>
      </c>
      <c r="AH108" s="22">
        <v>30.77</v>
      </c>
      <c r="AI108" s="22">
        <v>3.1</v>
      </c>
      <c r="AJ108" s="22">
        <v>552.49</v>
      </c>
      <c r="AK108" s="22">
        <v>1102.31</v>
      </c>
      <c r="AL108" s="23">
        <v>145.44</v>
      </c>
      <c r="AM108" s="183"/>
      <c r="AN108" s="182"/>
      <c r="AO108" s="69"/>
      <c r="AP108" s="69"/>
      <c r="AQ108" s="69"/>
      <c r="AR108" s="69"/>
      <c r="AS108" s="24"/>
      <c r="AT108" s="188">
        <v>7.36</v>
      </c>
      <c r="AU108" s="187">
        <v>8.85</v>
      </c>
      <c r="AV108" s="69">
        <v>496.15</v>
      </c>
      <c r="AW108" s="69">
        <v>67.39</v>
      </c>
      <c r="AX108" s="69">
        <v>6358.96</v>
      </c>
      <c r="AY108" s="69">
        <v>1598.39</v>
      </c>
      <c r="AZ108" s="24">
        <v>213.25</v>
      </c>
      <c r="BA108" s="188">
        <v>7.04</v>
      </c>
      <c r="BB108" s="187">
        <v>8.74</v>
      </c>
      <c r="BC108" s="69">
        <v>590</v>
      </c>
      <c r="BD108" s="69"/>
      <c r="BE108" s="69">
        <v>7156</v>
      </c>
      <c r="BF108" s="69">
        <v>2188</v>
      </c>
      <c r="BG108" s="24">
        <v>297</v>
      </c>
      <c r="BH108" s="188">
        <v>6.87</v>
      </c>
      <c r="BI108" s="187">
        <v>8.76</v>
      </c>
      <c r="BJ108" s="69">
        <v>535</v>
      </c>
      <c r="BK108" s="69">
        <v>77</v>
      </c>
      <c r="BL108" s="69">
        <v>7095</v>
      </c>
      <c r="BM108" s="69">
        <v>2723</v>
      </c>
      <c r="BN108" s="24">
        <v>376</v>
      </c>
      <c r="BO108" s="188">
        <v>6.54</v>
      </c>
      <c r="BP108" s="187">
        <v>8.35</v>
      </c>
      <c r="BQ108" s="69">
        <v>580</v>
      </c>
      <c r="BR108" s="69">
        <v>88</v>
      </c>
      <c r="BS108" s="69">
        <v>6709</v>
      </c>
      <c r="BT108" s="69">
        <v>3304</v>
      </c>
      <c r="BU108" s="69">
        <v>465</v>
      </c>
      <c r="BV108" s="188">
        <v>6.51</v>
      </c>
      <c r="BW108" s="187">
        <v>8.54</v>
      </c>
      <c r="BX108" s="69">
        <v>398</v>
      </c>
      <c r="BY108" s="69">
        <v>61</v>
      </c>
      <c r="BZ108" s="189">
        <v>6212</v>
      </c>
      <c r="CA108" s="69">
        <v>3703</v>
      </c>
      <c r="CB108" s="24">
        <v>527</v>
      </c>
      <c r="CC108" s="69"/>
      <c r="CD108" s="184">
        <f t="shared" si="109"/>
        <v>2599.15</v>
      </c>
      <c r="CE108" s="69">
        <f t="shared" si="110"/>
        <v>293.39</v>
      </c>
      <c r="CF108" s="182">
        <f t="shared" si="85"/>
        <v>8.859027233375372</v>
      </c>
      <c r="CG108" s="69">
        <f t="shared" si="111"/>
        <v>147.14389830508475</v>
      </c>
      <c r="CH108" s="181">
        <f t="shared" si="112"/>
        <v>559.146813559322</v>
      </c>
      <c r="CI108" s="72"/>
      <c r="CJ108" s="188">
        <v>6.26</v>
      </c>
      <c r="CK108" s="187">
        <v>8.05</v>
      </c>
      <c r="CL108" s="69">
        <v>503</v>
      </c>
      <c r="CM108" s="69">
        <v>80.37</v>
      </c>
      <c r="CN108" s="189">
        <v>7073</v>
      </c>
      <c r="CO108" s="69">
        <v>4207</v>
      </c>
      <c r="CP108" s="24">
        <v>608</v>
      </c>
      <c r="CQ108" s="188">
        <v>8.02</v>
      </c>
      <c r="CR108" s="187">
        <v>9.85</v>
      </c>
      <c r="CS108" s="69">
        <v>1250.09</v>
      </c>
      <c r="CT108" s="69">
        <v>155.89</v>
      </c>
      <c r="CU108" s="189">
        <v>4897.25</v>
      </c>
      <c r="CV108" s="69">
        <v>5457.11</v>
      </c>
      <c r="CW108" s="24">
        <v>765.58</v>
      </c>
      <c r="CX108" s="188">
        <v>8.63</v>
      </c>
      <c r="CY108" s="187">
        <v>10.11</v>
      </c>
      <c r="CZ108" s="69">
        <v>1686.42</v>
      </c>
      <c r="DA108" s="69">
        <v>195.5</v>
      </c>
      <c r="DB108" s="69">
        <v>4420</v>
      </c>
      <c r="DC108" s="69">
        <v>7143.39</v>
      </c>
      <c r="DD108" s="24">
        <v>963.08</v>
      </c>
      <c r="DE108" s="183">
        <v>8.95</v>
      </c>
      <c r="DF108" s="182">
        <v>10.57</v>
      </c>
      <c r="DG108" s="69">
        <v>93.9</v>
      </c>
      <c r="DH108" s="69">
        <v>10.49</v>
      </c>
      <c r="DI108" s="69">
        <v>1171</v>
      </c>
      <c r="DJ108" s="204">
        <v>93.88</v>
      </c>
      <c r="DK108" s="203">
        <v>10.49</v>
      </c>
      <c r="DL108" s="183">
        <v>8.71</v>
      </c>
      <c r="DM108" s="182">
        <v>9.85</v>
      </c>
      <c r="DN108" s="69">
        <v>1922.39</v>
      </c>
      <c r="DO108" s="69">
        <v>220.66</v>
      </c>
      <c r="DP108" s="69">
        <v>4746</v>
      </c>
      <c r="DQ108" s="69">
        <v>2016.32</v>
      </c>
      <c r="DR108" s="24">
        <v>232.57</v>
      </c>
      <c r="DS108" s="186"/>
      <c r="DT108" s="72"/>
      <c r="DU108" s="72"/>
      <c r="DV108" s="72"/>
      <c r="DW108" s="72"/>
      <c r="DX108" s="72"/>
      <c r="DY108" s="185"/>
      <c r="DZ108" s="186"/>
      <c r="EA108" s="72"/>
      <c r="EB108" s="72"/>
      <c r="EC108" s="72"/>
      <c r="ED108" s="72"/>
      <c r="EE108" s="72"/>
      <c r="EF108" s="185"/>
      <c r="EG108" s="183">
        <v>6.93</v>
      </c>
      <c r="EH108" s="182">
        <v>8.65</v>
      </c>
      <c r="EI108" s="69">
        <v>545.74</v>
      </c>
      <c r="EJ108" s="69">
        <v>78.69</v>
      </c>
      <c r="EK108" s="69">
        <v>0</v>
      </c>
      <c r="EL108" s="213">
        <v>545.77</v>
      </c>
      <c r="EM108" s="212">
        <v>78.91</v>
      </c>
      <c r="EN108" s="182">
        <v>6.94</v>
      </c>
      <c r="EO108" s="182">
        <v>8.79</v>
      </c>
      <c r="EP108" s="69">
        <v>643.51</v>
      </c>
      <c r="EQ108" s="69">
        <v>92.65</v>
      </c>
      <c r="ER108" s="69">
        <v>0</v>
      </c>
      <c r="ES108" s="69">
        <v>1189.24</v>
      </c>
      <c r="ET108" s="69">
        <v>172.28</v>
      </c>
      <c r="EU108" s="183">
        <v>6.61</v>
      </c>
      <c r="EV108" s="182">
        <v>8.43</v>
      </c>
      <c r="EW108" s="69">
        <v>409.19</v>
      </c>
      <c r="EX108" s="69">
        <v>61.88</v>
      </c>
      <c r="EY108" s="69">
        <v>0</v>
      </c>
      <c r="EZ108" s="69">
        <v>1598.46</v>
      </c>
      <c r="FA108" s="24">
        <v>234.89</v>
      </c>
      <c r="FB108" s="183">
        <v>6.59</v>
      </c>
      <c r="FC108" s="182">
        <v>8.65</v>
      </c>
      <c r="FD108" s="69">
        <v>621.74</v>
      </c>
      <c r="FE108" s="69">
        <v>94.43</v>
      </c>
      <c r="FF108" s="69">
        <v>0</v>
      </c>
      <c r="FG108" s="69">
        <v>2220.23</v>
      </c>
      <c r="FH108" s="69">
        <v>330.15</v>
      </c>
      <c r="FI108" s="183">
        <v>6.59</v>
      </c>
      <c r="FJ108" s="182">
        <v>8.65</v>
      </c>
      <c r="FK108" s="69">
        <v>621.74</v>
      </c>
      <c r="FL108" s="69">
        <v>94.43</v>
      </c>
      <c r="FM108" s="69">
        <v>0</v>
      </c>
      <c r="FN108" s="69">
        <v>2220.23</v>
      </c>
      <c r="FO108" s="24">
        <v>330.15</v>
      </c>
      <c r="FP108" s="72"/>
      <c r="FQ108" s="184">
        <f t="shared" si="113"/>
        <v>8297.72</v>
      </c>
      <c r="FR108" s="69">
        <f t="shared" si="114"/>
        <v>1084.99</v>
      </c>
      <c r="FS108" s="182">
        <f t="shared" si="105"/>
        <v>7.647738688835841</v>
      </c>
      <c r="FT108" s="69">
        <f t="shared" si="115"/>
        <v>321.4032203389829</v>
      </c>
      <c r="FU108" s="181">
        <f t="shared" si="116"/>
        <v>1253.4725593220332</v>
      </c>
      <c r="FV108" s="166"/>
      <c r="FW108" s="183">
        <f t="shared" si="106"/>
        <v>7.403750000000001</v>
      </c>
      <c r="FX108" s="182">
        <f t="shared" si="107"/>
        <v>9.051874999999999</v>
      </c>
      <c r="FY108" s="69">
        <f t="shared" si="117"/>
        <v>10927.640000000001</v>
      </c>
      <c r="FZ108" s="69">
        <f t="shared" si="118"/>
        <v>1381.48</v>
      </c>
      <c r="GA108" s="69">
        <f t="shared" si="119"/>
        <v>470.6623728813561</v>
      </c>
      <c r="GB108" s="181">
        <f t="shared" si="120"/>
        <v>1812.0501355932208</v>
      </c>
      <c r="GC108" s="162"/>
      <c r="GD108" s="161">
        <f t="shared" si="83"/>
        <v>2220.23</v>
      </c>
      <c r="GE108" s="160">
        <f t="shared" si="121"/>
        <v>10927.640000000001</v>
      </c>
      <c r="GF108" s="69">
        <f t="shared" si="108"/>
        <v>330.15</v>
      </c>
      <c r="GG108" s="24">
        <f t="shared" si="122"/>
        <v>1381.48</v>
      </c>
      <c r="GH108" s="192" t="s">
        <v>253</v>
      </c>
      <c r="GI108" s="161">
        <f t="shared" si="123"/>
        <v>46.16016949152544</v>
      </c>
      <c r="GJ108" s="24">
        <f t="shared" si="124"/>
        <v>470.6623728813561</v>
      </c>
    </row>
    <row r="109" spans="1:192" s="20" customFormat="1" ht="12.75">
      <c r="A109" s="20" t="s">
        <v>12</v>
      </c>
      <c r="B109" s="21" t="s">
        <v>84</v>
      </c>
      <c r="C109" s="20">
        <v>5.9</v>
      </c>
      <c r="D109" s="183"/>
      <c r="E109" s="182"/>
      <c r="F109" s="69"/>
      <c r="G109" s="69"/>
      <c r="H109" s="69"/>
      <c r="I109" s="69"/>
      <c r="J109" s="24"/>
      <c r="K109" s="183"/>
      <c r="L109" s="182"/>
      <c r="M109" s="69"/>
      <c r="N109" s="69"/>
      <c r="O109" s="69"/>
      <c r="P109" s="69"/>
      <c r="Q109" s="24"/>
      <c r="R109" s="30"/>
      <c r="S109" s="22"/>
      <c r="T109" s="69"/>
      <c r="U109" s="69"/>
      <c r="V109" s="69"/>
      <c r="W109" s="69"/>
      <c r="X109" s="24"/>
      <c r="Y109" s="183"/>
      <c r="Z109" s="182"/>
      <c r="AA109" s="69"/>
      <c r="AB109" s="69"/>
      <c r="AC109" s="69"/>
      <c r="AD109" s="69"/>
      <c r="AE109" s="24"/>
      <c r="AF109" s="30">
        <v>7.55</v>
      </c>
      <c r="AG109" s="22">
        <v>8.61</v>
      </c>
      <c r="AH109" s="22">
        <v>1071.7</v>
      </c>
      <c r="AI109" s="22">
        <v>141.83</v>
      </c>
      <c r="AJ109" s="22">
        <v>3752</v>
      </c>
      <c r="AK109" s="22">
        <v>1071.54</v>
      </c>
      <c r="AL109" s="23">
        <v>142.34</v>
      </c>
      <c r="AM109" s="183"/>
      <c r="AN109" s="182"/>
      <c r="AO109" s="69"/>
      <c r="AP109" s="69"/>
      <c r="AQ109" s="69"/>
      <c r="AR109" s="69"/>
      <c r="AS109" s="24"/>
      <c r="AT109" s="188">
        <v>8.99</v>
      </c>
      <c r="AU109" s="187">
        <v>10.57</v>
      </c>
      <c r="AV109" s="69">
        <v>559.21</v>
      </c>
      <c r="AW109" s="69">
        <v>62.22</v>
      </c>
      <c r="AX109" s="69">
        <v>3832.19</v>
      </c>
      <c r="AY109" s="69">
        <v>1136.62</v>
      </c>
      <c r="AZ109" s="24">
        <v>129.2</v>
      </c>
      <c r="BA109" s="188">
        <v>9</v>
      </c>
      <c r="BB109" s="187">
        <v>10.84</v>
      </c>
      <c r="BC109" s="69">
        <v>2091</v>
      </c>
      <c r="BD109" s="69"/>
      <c r="BE109" s="69">
        <v>4820</v>
      </c>
      <c r="BF109" s="69">
        <v>3227</v>
      </c>
      <c r="BG109" s="24">
        <v>362</v>
      </c>
      <c r="BH109" s="188">
        <v>8.86</v>
      </c>
      <c r="BI109" s="187">
        <v>10.66</v>
      </c>
      <c r="BJ109" s="69">
        <v>1905</v>
      </c>
      <c r="BK109" s="69">
        <v>215</v>
      </c>
      <c r="BL109" s="69">
        <v>4783</v>
      </c>
      <c r="BM109" s="69">
        <v>5133</v>
      </c>
      <c r="BN109" s="24">
        <v>578</v>
      </c>
      <c r="BO109" s="188">
        <v>8.33</v>
      </c>
      <c r="BP109" s="187">
        <v>10.1</v>
      </c>
      <c r="BQ109" s="69">
        <v>1916</v>
      </c>
      <c r="BR109" s="69">
        <v>229</v>
      </c>
      <c r="BS109" s="69">
        <v>5155</v>
      </c>
      <c r="BT109" s="69">
        <v>7049</v>
      </c>
      <c r="BU109" s="69">
        <v>810</v>
      </c>
      <c r="BV109" s="188">
        <v>8.14</v>
      </c>
      <c r="BW109" s="187">
        <v>10.01</v>
      </c>
      <c r="BX109" s="69">
        <v>1206</v>
      </c>
      <c r="BY109" s="69">
        <v>148</v>
      </c>
      <c r="BZ109" s="189">
        <v>4874</v>
      </c>
      <c r="CA109" s="69">
        <v>8256</v>
      </c>
      <c r="CB109" s="24">
        <v>959</v>
      </c>
      <c r="CC109" s="69"/>
      <c r="CD109" s="184">
        <f t="shared" si="109"/>
        <v>7677.21</v>
      </c>
      <c r="CE109" s="69">
        <f t="shared" si="110"/>
        <v>654.22</v>
      </c>
      <c r="CF109" s="182">
        <f t="shared" si="85"/>
        <v>11.734905689217694</v>
      </c>
      <c r="CG109" s="69">
        <f t="shared" si="111"/>
        <v>647.002033898305</v>
      </c>
      <c r="CH109" s="181">
        <f t="shared" si="112"/>
        <v>2458.607728813559</v>
      </c>
      <c r="CI109" s="72"/>
      <c r="CJ109" s="188">
        <v>8.51</v>
      </c>
      <c r="CK109" s="187">
        <v>10.32</v>
      </c>
      <c r="CL109" s="69">
        <v>1981</v>
      </c>
      <c r="CM109" s="69">
        <v>232.93</v>
      </c>
      <c r="CN109" s="189">
        <v>4492</v>
      </c>
      <c r="CO109" s="69">
        <v>10237</v>
      </c>
      <c r="CP109" s="24">
        <v>1193</v>
      </c>
      <c r="CQ109" s="188">
        <v>7.98</v>
      </c>
      <c r="CR109" s="187">
        <v>9.93</v>
      </c>
      <c r="CS109" s="69">
        <v>1184.91</v>
      </c>
      <c r="CT109" s="69">
        <v>148.4</v>
      </c>
      <c r="CU109" s="189">
        <v>4997</v>
      </c>
      <c r="CV109" s="69">
        <v>11422.54</v>
      </c>
      <c r="CW109" s="24">
        <v>1343.46</v>
      </c>
      <c r="CX109" s="188">
        <v>7.09</v>
      </c>
      <c r="CY109" s="187">
        <v>8.83</v>
      </c>
      <c r="CZ109" s="69">
        <v>715.5</v>
      </c>
      <c r="DA109" s="69">
        <v>100.91</v>
      </c>
      <c r="DB109" s="69">
        <v>6884</v>
      </c>
      <c r="DC109" s="69">
        <v>12137.92</v>
      </c>
      <c r="DD109" s="24">
        <v>1444.99</v>
      </c>
      <c r="DE109" s="183">
        <v>7.08</v>
      </c>
      <c r="DF109" s="182">
        <v>8.69</v>
      </c>
      <c r="DG109" s="69">
        <v>501.26</v>
      </c>
      <c r="DH109" s="69">
        <v>70.76</v>
      </c>
      <c r="DI109" s="69">
        <v>6806</v>
      </c>
      <c r="DJ109" s="69">
        <v>12639.15</v>
      </c>
      <c r="DK109" s="24">
        <v>1516.51</v>
      </c>
      <c r="DL109" s="183">
        <v>6.96</v>
      </c>
      <c r="DM109" s="182">
        <v>8.52</v>
      </c>
      <c r="DN109" s="69">
        <v>198.97</v>
      </c>
      <c r="DO109" s="69">
        <v>28.58</v>
      </c>
      <c r="DP109" s="69">
        <v>7051</v>
      </c>
      <c r="DQ109" s="69">
        <v>13162.36</v>
      </c>
      <c r="DR109" s="24">
        <v>1592.2</v>
      </c>
      <c r="DS109" s="186"/>
      <c r="DT109" s="72"/>
      <c r="DU109" s="72"/>
      <c r="DV109" s="72"/>
      <c r="DW109" s="72"/>
      <c r="DX109" s="72"/>
      <c r="DY109" s="185"/>
      <c r="DZ109" s="186"/>
      <c r="EA109" s="72"/>
      <c r="EB109" s="72"/>
      <c r="EC109" s="72"/>
      <c r="ED109" s="72"/>
      <c r="EE109" s="72"/>
      <c r="EF109" s="185"/>
      <c r="EG109" s="183">
        <v>8.56</v>
      </c>
      <c r="EH109" s="182">
        <v>10.15</v>
      </c>
      <c r="EI109" s="69">
        <v>1913.24</v>
      </c>
      <c r="EJ109" s="69">
        <v>223.41</v>
      </c>
      <c r="EK109" s="69">
        <v>0</v>
      </c>
      <c r="EL109" s="197">
        <v>1913.24</v>
      </c>
      <c r="EM109" s="112">
        <v>223.7</v>
      </c>
      <c r="EN109" s="182">
        <v>8.65</v>
      </c>
      <c r="EO109" s="182">
        <v>10.44</v>
      </c>
      <c r="EP109" s="69">
        <v>1987.7</v>
      </c>
      <c r="EQ109" s="69">
        <v>229.72</v>
      </c>
      <c r="ER109" s="69">
        <v>0</v>
      </c>
      <c r="ES109" s="69">
        <v>3900.88</v>
      </c>
      <c r="ET109" s="69">
        <v>456.33</v>
      </c>
      <c r="EU109" s="183">
        <v>8.44</v>
      </c>
      <c r="EV109" s="182">
        <v>10.55</v>
      </c>
      <c r="EW109" s="69">
        <v>1257.24</v>
      </c>
      <c r="EX109" s="69">
        <v>148.88</v>
      </c>
      <c r="EY109" s="69">
        <v>0</v>
      </c>
      <c r="EZ109" s="69">
        <v>5158.1</v>
      </c>
      <c r="FA109" s="24">
        <v>606.52</v>
      </c>
      <c r="FB109" s="183">
        <v>8.3</v>
      </c>
      <c r="FC109" s="182">
        <v>10.43</v>
      </c>
      <c r="FD109" s="69">
        <v>1845.38</v>
      </c>
      <c r="FE109" s="69">
        <v>222.3</v>
      </c>
      <c r="FF109" s="69">
        <v>0</v>
      </c>
      <c r="FG109" s="69">
        <v>7003.32</v>
      </c>
      <c r="FH109" s="69">
        <v>830.41</v>
      </c>
      <c r="FI109" s="183">
        <v>8.3</v>
      </c>
      <c r="FJ109" s="182">
        <v>10.43</v>
      </c>
      <c r="FK109" s="69">
        <v>1845.38</v>
      </c>
      <c r="FL109" s="69">
        <v>222.3</v>
      </c>
      <c r="FM109" s="69">
        <v>0</v>
      </c>
      <c r="FN109" s="69">
        <v>7003.32</v>
      </c>
      <c r="FO109" s="24">
        <v>830.41</v>
      </c>
      <c r="FP109" s="72"/>
      <c r="FQ109" s="184">
        <f t="shared" si="113"/>
        <v>13430.580000000002</v>
      </c>
      <c r="FR109" s="69">
        <f t="shared" si="114"/>
        <v>1628.19</v>
      </c>
      <c r="FS109" s="182">
        <f t="shared" si="105"/>
        <v>8.248779319366905</v>
      </c>
      <c r="FT109" s="69">
        <f t="shared" si="115"/>
        <v>648.179491525424</v>
      </c>
      <c r="FU109" s="181">
        <f t="shared" si="116"/>
        <v>2527.9000169491537</v>
      </c>
      <c r="FV109" s="166"/>
      <c r="FW109" s="183">
        <f t="shared" si="106"/>
        <v>8.17125</v>
      </c>
      <c r="FX109" s="182">
        <f t="shared" si="107"/>
        <v>9.942499999999999</v>
      </c>
      <c r="FY109" s="69">
        <f t="shared" si="117"/>
        <v>22179.49</v>
      </c>
      <c r="FZ109" s="69">
        <f t="shared" si="118"/>
        <v>2424.2400000000002</v>
      </c>
      <c r="GA109" s="69">
        <f t="shared" si="119"/>
        <v>1334.9955932203388</v>
      </c>
      <c r="GB109" s="181">
        <f t="shared" si="120"/>
        <v>5139.733033898305</v>
      </c>
      <c r="GC109" s="162"/>
      <c r="GD109" s="161">
        <f t="shared" si="83"/>
        <v>7003.32</v>
      </c>
      <c r="GE109" s="160">
        <f t="shared" si="121"/>
        <v>22179.49</v>
      </c>
      <c r="GF109" s="69">
        <f t="shared" si="108"/>
        <v>830.41</v>
      </c>
      <c r="GG109" s="24">
        <f t="shared" si="122"/>
        <v>2424.2400000000002</v>
      </c>
      <c r="GH109" s="192" t="s">
        <v>249</v>
      </c>
      <c r="GI109" s="161">
        <f t="shared" si="123"/>
        <v>356.5933898305083</v>
      </c>
      <c r="GJ109" s="24">
        <f t="shared" si="124"/>
        <v>1334.9955932203388</v>
      </c>
    </row>
    <row r="110" spans="1:192" s="20" customFormat="1" ht="12.75">
      <c r="A110" s="20" t="s">
        <v>12</v>
      </c>
      <c r="B110" s="21" t="s">
        <v>85</v>
      </c>
      <c r="C110" s="20">
        <v>5.9</v>
      </c>
      <c r="D110" s="183"/>
      <c r="E110" s="182"/>
      <c r="F110" s="69"/>
      <c r="G110" s="69"/>
      <c r="H110" s="69"/>
      <c r="I110" s="69"/>
      <c r="J110" s="24"/>
      <c r="K110" s="183"/>
      <c r="L110" s="182"/>
      <c r="M110" s="69"/>
      <c r="N110" s="69"/>
      <c r="O110" s="69"/>
      <c r="P110" s="69"/>
      <c r="Q110" s="24"/>
      <c r="R110" s="30"/>
      <c r="S110" s="22"/>
      <c r="T110" s="69"/>
      <c r="U110" s="69"/>
      <c r="V110" s="69"/>
      <c r="W110" s="69"/>
      <c r="X110" s="24"/>
      <c r="Y110" s="183"/>
      <c r="Z110" s="182"/>
      <c r="AA110" s="69"/>
      <c r="AB110" s="69"/>
      <c r="AC110" s="69"/>
      <c r="AD110" s="69"/>
      <c r="AE110" s="24"/>
      <c r="AF110" s="30">
        <v>8.43</v>
      </c>
      <c r="AG110" s="22">
        <v>9.14</v>
      </c>
      <c r="AH110" s="22">
        <v>1209.24</v>
      </c>
      <c r="AI110" s="22">
        <v>143.5</v>
      </c>
      <c r="AJ110" s="22">
        <v>2440</v>
      </c>
      <c r="AK110" s="22">
        <v>1209.3</v>
      </c>
      <c r="AL110" s="23">
        <v>143.87</v>
      </c>
      <c r="AM110" s="183"/>
      <c r="AN110" s="182"/>
      <c r="AO110" s="69"/>
      <c r="AP110" s="69"/>
      <c r="AQ110" s="69"/>
      <c r="AR110" s="69"/>
      <c r="AS110" s="24"/>
      <c r="AT110" s="188">
        <v>8.71</v>
      </c>
      <c r="AU110" s="187">
        <v>9.39</v>
      </c>
      <c r="AV110" s="69">
        <v>1036.58</v>
      </c>
      <c r="AW110" s="69">
        <v>118.94</v>
      </c>
      <c r="AX110" s="69">
        <v>3725.71</v>
      </c>
      <c r="AY110" s="69">
        <v>2245.88</v>
      </c>
      <c r="AZ110" s="24">
        <v>263.26</v>
      </c>
      <c r="BA110" s="188">
        <v>8.82</v>
      </c>
      <c r="BB110" s="187">
        <v>9.67</v>
      </c>
      <c r="BC110" s="69">
        <v>1580</v>
      </c>
      <c r="BD110" s="69"/>
      <c r="BE110" s="69">
        <v>3782</v>
      </c>
      <c r="BF110" s="69">
        <v>3825</v>
      </c>
      <c r="BG110" s="24">
        <v>442</v>
      </c>
      <c r="BH110" s="188">
        <v>9.01</v>
      </c>
      <c r="BI110" s="187">
        <v>9.95</v>
      </c>
      <c r="BJ110" s="69">
        <v>1742</v>
      </c>
      <c r="BK110" s="69">
        <v>193</v>
      </c>
      <c r="BL110" s="69">
        <v>3576</v>
      </c>
      <c r="BM110" s="69">
        <v>5568</v>
      </c>
      <c r="BN110" s="24">
        <v>636</v>
      </c>
      <c r="BO110" s="188">
        <v>8.6</v>
      </c>
      <c r="BP110" s="187">
        <v>9.55</v>
      </c>
      <c r="BQ110" s="69">
        <v>1642</v>
      </c>
      <c r="BR110" s="69">
        <v>190</v>
      </c>
      <c r="BS110" s="69">
        <v>3523</v>
      </c>
      <c r="BT110" s="69">
        <v>7211</v>
      </c>
      <c r="BU110" s="69">
        <v>828</v>
      </c>
      <c r="BV110" s="188">
        <v>8.44</v>
      </c>
      <c r="BW110" s="187">
        <v>9.52</v>
      </c>
      <c r="BX110" s="69">
        <v>873</v>
      </c>
      <c r="BY110" s="69">
        <v>103</v>
      </c>
      <c r="BZ110" s="189">
        <v>3269</v>
      </c>
      <c r="CA110" s="69">
        <v>8084</v>
      </c>
      <c r="CB110" s="24">
        <v>932</v>
      </c>
      <c r="CC110" s="69"/>
      <c r="CD110" s="184">
        <f t="shared" si="109"/>
        <v>6873.58</v>
      </c>
      <c r="CE110" s="69">
        <f t="shared" si="110"/>
        <v>604.94</v>
      </c>
      <c r="CF110" s="182">
        <f t="shared" si="85"/>
        <v>11.362416107382549</v>
      </c>
      <c r="CG110" s="69">
        <f t="shared" si="111"/>
        <v>560.0735593220338</v>
      </c>
      <c r="CH110" s="181">
        <f t="shared" si="112"/>
        <v>2128.2795254237285</v>
      </c>
      <c r="CI110" s="72"/>
      <c r="CJ110" s="188">
        <v>8.42</v>
      </c>
      <c r="CK110" s="187">
        <v>9.49</v>
      </c>
      <c r="CL110" s="69">
        <v>1325</v>
      </c>
      <c r="CM110" s="69">
        <v>157</v>
      </c>
      <c r="CN110" s="189">
        <v>3464</v>
      </c>
      <c r="CO110" s="69">
        <v>9409</v>
      </c>
      <c r="CP110" s="24">
        <v>1091</v>
      </c>
      <c r="CQ110" s="188">
        <v>8.49</v>
      </c>
      <c r="CR110" s="187">
        <v>9.54</v>
      </c>
      <c r="CS110" s="69">
        <v>1317.51</v>
      </c>
      <c r="CT110" s="69">
        <v>155.24</v>
      </c>
      <c r="CU110" s="189">
        <v>3308</v>
      </c>
      <c r="CV110" s="69">
        <v>10727.02</v>
      </c>
      <c r="CW110" s="24">
        <v>1247.57</v>
      </c>
      <c r="CX110" s="188">
        <v>8.62</v>
      </c>
      <c r="CY110" s="187">
        <v>9.35</v>
      </c>
      <c r="CZ110" s="69">
        <v>2093.96</v>
      </c>
      <c r="DA110" s="69">
        <v>243.01</v>
      </c>
      <c r="DB110" s="69">
        <v>3505</v>
      </c>
      <c r="DC110" s="69">
        <v>12820.92</v>
      </c>
      <c r="DD110" s="24">
        <v>1491.45</v>
      </c>
      <c r="DE110" s="183">
        <v>8.69</v>
      </c>
      <c r="DF110" s="182">
        <v>9.46</v>
      </c>
      <c r="DG110" s="69">
        <v>1398.26</v>
      </c>
      <c r="DH110" s="69">
        <v>160.91</v>
      </c>
      <c r="DI110" s="69">
        <v>3417</v>
      </c>
      <c r="DJ110" s="69">
        <v>14219.12</v>
      </c>
      <c r="DK110" s="24">
        <v>1653.48</v>
      </c>
      <c r="DL110" s="183">
        <v>8.78</v>
      </c>
      <c r="DM110" s="182">
        <v>9.39</v>
      </c>
      <c r="DN110" s="69">
        <v>1318.72</v>
      </c>
      <c r="DO110" s="69">
        <v>150.1</v>
      </c>
      <c r="DP110" s="69">
        <v>3369</v>
      </c>
      <c r="DQ110" s="69">
        <v>15537.77</v>
      </c>
      <c r="DR110" s="24">
        <v>1804.27</v>
      </c>
      <c r="DS110" s="186"/>
      <c r="DT110" s="72"/>
      <c r="DU110" s="72"/>
      <c r="DV110" s="72"/>
      <c r="DW110" s="72"/>
      <c r="DX110" s="72"/>
      <c r="DY110" s="185"/>
      <c r="DZ110" s="186"/>
      <c r="EA110" s="72"/>
      <c r="EB110" s="72"/>
      <c r="EC110" s="72"/>
      <c r="ED110" s="72"/>
      <c r="EE110" s="72"/>
      <c r="EF110" s="185"/>
      <c r="EG110" s="183">
        <v>8.51</v>
      </c>
      <c r="EH110" s="182">
        <v>9.03</v>
      </c>
      <c r="EI110" s="69">
        <v>1400.71</v>
      </c>
      <c r="EJ110" s="69">
        <v>164.66</v>
      </c>
      <c r="EK110" s="69">
        <v>0</v>
      </c>
      <c r="EL110" s="197">
        <v>2400.64</v>
      </c>
      <c r="EM110" s="112">
        <v>165.21</v>
      </c>
      <c r="EN110" s="182">
        <v>8.46</v>
      </c>
      <c r="EO110" s="182">
        <v>9.08</v>
      </c>
      <c r="EP110" s="69">
        <v>1170.53</v>
      </c>
      <c r="EQ110" s="69">
        <v>138.36</v>
      </c>
      <c r="ER110" s="69">
        <v>0</v>
      </c>
      <c r="ES110" s="69">
        <v>2571.14</v>
      </c>
      <c r="ET110" s="69">
        <v>304.2</v>
      </c>
      <c r="EU110" s="183">
        <v>7.92</v>
      </c>
      <c r="EV110" s="182">
        <v>8.86</v>
      </c>
      <c r="EW110" s="69">
        <v>964.9</v>
      </c>
      <c r="EX110" s="69">
        <v>121.86</v>
      </c>
      <c r="EY110" s="69">
        <v>0</v>
      </c>
      <c r="EZ110" s="69">
        <v>3536.03</v>
      </c>
      <c r="FA110" s="24">
        <v>426.92</v>
      </c>
      <c r="FB110" s="183">
        <v>8.06</v>
      </c>
      <c r="FC110" s="182">
        <v>8.91</v>
      </c>
      <c r="FD110" s="69">
        <v>1920.94</v>
      </c>
      <c r="FE110" s="69">
        <v>238.39</v>
      </c>
      <c r="FF110" s="69">
        <v>0</v>
      </c>
      <c r="FG110" s="69">
        <v>5456.98</v>
      </c>
      <c r="FH110" s="69">
        <v>666.2</v>
      </c>
      <c r="FI110" s="183">
        <v>8.06</v>
      </c>
      <c r="FJ110" s="182">
        <v>8.91</v>
      </c>
      <c r="FK110" s="69">
        <v>1920.94</v>
      </c>
      <c r="FL110" s="69">
        <v>238.39</v>
      </c>
      <c r="FM110" s="69">
        <v>0</v>
      </c>
      <c r="FN110" s="69">
        <v>5456.98</v>
      </c>
      <c r="FO110" s="24">
        <v>666.2</v>
      </c>
      <c r="FP110" s="72"/>
      <c r="FQ110" s="184">
        <f t="shared" si="113"/>
        <v>14831.470000000001</v>
      </c>
      <c r="FR110" s="69">
        <f t="shared" si="114"/>
        <v>1767.92</v>
      </c>
      <c r="FS110" s="182">
        <f t="shared" si="105"/>
        <v>8.389220100457035</v>
      </c>
      <c r="FT110" s="69">
        <f t="shared" si="115"/>
        <v>745.8884745762712</v>
      </c>
      <c r="FU110" s="181">
        <f t="shared" si="116"/>
        <v>2908.9650508474574</v>
      </c>
      <c r="FV110" s="166"/>
      <c r="FW110" s="183">
        <f t="shared" si="106"/>
        <v>8.50125</v>
      </c>
      <c r="FX110" s="182">
        <f t="shared" si="107"/>
        <v>9.327499999999997</v>
      </c>
      <c r="FY110" s="69">
        <f t="shared" si="117"/>
        <v>22914.290000000005</v>
      </c>
      <c r="FZ110" s="69">
        <f t="shared" si="118"/>
        <v>2516.36</v>
      </c>
      <c r="GA110" s="69">
        <f t="shared" si="119"/>
        <v>1367.4179661016951</v>
      </c>
      <c r="GB110" s="181">
        <f t="shared" si="120"/>
        <v>5264.5591694915265</v>
      </c>
      <c r="GC110" s="162"/>
      <c r="GD110" s="161">
        <f t="shared" si="83"/>
        <v>5456.98</v>
      </c>
      <c r="GE110" s="160">
        <f t="shared" si="121"/>
        <v>22914.290000000005</v>
      </c>
      <c r="GF110" s="69">
        <f t="shared" si="108"/>
        <v>666.2</v>
      </c>
      <c r="GG110" s="24">
        <f t="shared" si="122"/>
        <v>2516.36</v>
      </c>
      <c r="GH110" s="192" t="s">
        <v>249</v>
      </c>
      <c r="GI110" s="161">
        <f t="shared" si="123"/>
        <v>258.71186440677945</v>
      </c>
      <c r="GJ110" s="24">
        <f t="shared" si="124"/>
        <v>1367.4179661016951</v>
      </c>
    </row>
    <row r="111" spans="1:192" s="20" customFormat="1" ht="12.75">
      <c r="A111" s="20" t="s">
        <v>12</v>
      </c>
      <c r="B111" s="21" t="s">
        <v>86</v>
      </c>
      <c r="C111" s="20">
        <v>5.9</v>
      </c>
      <c r="D111" s="183"/>
      <c r="E111" s="182"/>
      <c r="F111" s="69"/>
      <c r="G111" s="69"/>
      <c r="H111" s="69"/>
      <c r="I111" s="69"/>
      <c r="J111" s="24"/>
      <c r="K111" s="183"/>
      <c r="L111" s="182"/>
      <c r="M111" s="69"/>
      <c r="N111" s="69"/>
      <c r="O111" s="69"/>
      <c r="P111" s="69"/>
      <c r="Q111" s="24"/>
      <c r="R111" s="30"/>
      <c r="S111" s="22"/>
      <c r="T111" s="69"/>
      <c r="U111" s="69"/>
      <c r="V111" s="69"/>
      <c r="W111" s="69"/>
      <c r="X111" s="24"/>
      <c r="Y111" s="183"/>
      <c r="Z111" s="182"/>
      <c r="AA111" s="69"/>
      <c r="AB111" s="69"/>
      <c r="AC111" s="69"/>
      <c r="AD111" s="69"/>
      <c r="AE111" s="24"/>
      <c r="AF111" s="30">
        <v>8.47</v>
      </c>
      <c r="AG111" s="22">
        <v>9.8</v>
      </c>
      <c r="AH111" s="22">
        <v>1147.11</v>
      </c>
      <c r="AI111" s="22">
        <v>135.44</v>
      </c>
      <c r="AJ111" s="22">
        <v>3250</v>
      </c>
      <c r="AK111" s="22">
        <v>1147.04</v>
      </c>
      <c r="AL111" s="23">
        <v>135.84</v>
      </c>
      <c r="AM111" s="183"/>
      <c r="AN111" s="182"/>
      <c r="AO111" s="69"/>
      <c r="AP111" s="69"/>
      <c r="AQ111" s="69"/>
      <c r="AR111" s="69"/>
      <c r="AS111" s="24"/>
      <c r="AT111" s="188">
        <v>7.36</v>
      </c>
      <c r="AU111" s="187">
        <v>8.97</v>
      </c>
      <c r="AV111" s="69">
        <v>528.51</v>
      </c>
      <c r="AW111" s="69">
        <v>71.83</v>
      </c>
      <c r="AX111" s="69">
        <v>6069.89</v>
      </c>
      <c r="AY111" s="69">
        <v>1675.48</v>
      </c>
      <c r="AZ111" s="24">
        <v>208.12</v>
      </c>
      <c r="BA111" s="188">
        <v>7.87</v>
      </c>
      <c r="BB111" s="187">
        <v>9.58</v>
      </c>
      <c r="BC111" s="69">
        <v>801</v>
      </c>
      <c r="BD111" s="69"/>
      <c r="BE111" s="69">
        <v>5450</v>
      </c>
      <c r="BF111" s="69">
        <v>2476</v>
      </c>
      <c r="BG111" s="24">
        <v>310</v>
      </c>
      <c r="BH111" s="188">
        <v>7.78</v>
      </c>
      <c r="BI111" s="187">
        <v>9.62</v>
      </c>
      <c r="BJ111" s="69">
        <v>8.33</v>
      </c>
      <c r="BK111" s="69">
        <v>107</v>
      </c>
      <c r="BL111" s="69">
        <v>5317</v>
      </c>
      <c r="BM111" s="69">
        <v>3310</v>
      </c>
      <c r="BN111" s="24">
        <v>418</v>
      </c>
      <c r="BO111" s="188">
        <v>7.69</v>
      </c>
      <c r="BP111" s="187">
        <v>9.35</v>
      </c>
      <c r="BQ111" s="69">
        <v>846</v>
      </c>
      <c r="BR111" s="69">
        <v>110</v>
      </c>
      <c r="BS111" s="69">
        <v>5103</v>
      </c>
      <c r="BT111" s="69">
        <v>4156</v>
      </c>
      <c r="BU111" s="69">
        <v>529</v>
      </c>
      <c r="BV111" s="188">
        <v>7.79</v>
      </c>
      <c r="BW111" s="187">
        <v>9.95</v>
      </c>
      <c r="BX111" s="69">
        <v>629</v>
      </c>
      <c r="BY111" s="69">
        <v>80</v>
      </c>
      <c r="BZ111" s="189">
        <v>4628</v>
      </c>
      <c r="CA111" s="69">
        <v>4786</v>
      </c>
      <c r="CB111" s="24">
        <v>610</v>
      </c>
      <c r="CC111" s="69"/>
      <c r="CD111" s="184">
        <f t="shared" si="109"/>
        <v>2812.84</v>
      </c>
      <c r="CE111" s="69">
        <f t="shared" si="110"/>
        <v>368.83</v>
      </c>
      <c r="CF111" s="182">
        <f t="shared" si="85"/>
        <v>7.626386139956078</v>
      </c>
      <c r="CG111" s="69">
        <f t="shared" si="111"/>
        <v>107.92254237288137</v>
      </c>
      <c r="CH111" s="181">
        <f t="shared" si="112"/>
        <v>410.10566101694917</v>
      </c>
      <c r="CI111" s="72"/>
      <c r="CJ111" s="188">
        <v>7.33</v>
      </c>
      <c r="CK111" s="187">
        <v>9.05</v>
      </c>
      <c r="CL111" s="69">
        <v>750</v>
      </c>
      <c r="CM111" s="69">
        <v>102</v>
      </c>
      <c r="CN111" s="189">
        <v>5276</v>
      </c>
      <c r="CO111" s="69">
        <v>5536</v>
      </c>
      <c r="CP111" s="24">
        <v>713</v>
      </c>
      <c r="CQ111" s="188">
        <v>7.25</v>
      </c>
      <c r="CR111" s="187">
        <v>8.91</v>
      </c>
      <c r="CS111" s="69">
        <v>745.35</v>
      </c>
      <c r="CT111" s="69">
        <v>102.83</v>
      </c>
      <c r="CU111" s="189">
        <v>5439</v>
      </c>
      <c r="CV111" s="69">
        <v>6282.15</v>
      </c>
      <c r="CW111" s="24">
        <v>816.8</v>
      </c>
      <c r="CX111" s="188">
        <v>7.73</v>
      </c>
      <c r="CY111" s="187">
        <v>9.28</v>
      </c>
      <c r="CZ111" s="69">
        <v>1087.56</v>
      </c>
      <c r="DA111" s="69">
        <v>140.6</v>
      </c>
      <c r="DB111" s="69">
        <v>5091</v>
      </c>
      <c r="DC111" s="69">
        <v>7369.73</v>
      </c>
      <c r="DD111" s="24">
        <v>958.19</v>
      </c>
      <c r="DE111" s="183">
        <v>7.7</v>
      </c>
      <c r="DF111" s="182">
        <v>9.35</v>
      </c>
      <c r="DG111" s="69">
        <v>744.44</v>
      </c>
      <c r="DH111" s="69">
        <v>96.65</v>
      </c>
      <c r="DI111" s="69">
        <v>5481</v>
      </c>
      <c r="DJ111" s="69">
        <v>8114.2</v>
      </c>
      <c r="DK111" s="24">
        <v>1055.32</v>
      </c>
      <c r="DL111" s="183">
        <v>7.79</v>
      </c>
      <c r="DM111" s="182">
        <v>9.32</v>
      </c>
      <c r="DN111" s="69">
        <v>767.02</v>
      </c>
      <c r="DO111" s="69">
        <v>98.44</v>
      </c>
      <c r="DP111" s="69">
        <v>5512</v>
      </c>
      <c r="DQ111" s="69">
        <v>8881.27</v>
      </c>
      <c r="DR111" s="24">
        <v>1154.51</v>
      </c>
      <c r="DS111" s="186"/>
      <c r="DT111" s="72"/>
      <c r="DU111" s="72"/>
      <c r="DV111" s="72"/>
      <c r="DW111" s="72"/>
      <c r="DX111" s="72"/>
      <c r="DY111" s="185"/>
      <c r="DZ111" s="186"/>
      <c r="EA111" s="72"/>
      <c r="EB111" s="72"/>
      <c r="EC111" s="72"/>
      <c r="ED111" s="72"/>
      <c r="EE111" s="72"/>
      <c r="EF111" s="185"/>
      <c r="EG111" s="183">
        <v>7.64</v>
      </c>
      <c r="EH111" s="182">
        <v>8.99</v>
      </c>
      <c r="EI111" s="69">
        <v>1094.78</v>
      </c>
      <c r="EJ111" s="69">
        <v>143.33</v>
      </c>
      <c r="EK111" s="69"/>
      <c r="EL111" s="197">
        <v>1094.88</v>
      </c>
      <c r="EM111" s="112">
        <v>143.98</v>
      </c>
      <c r="EN111" s="182">
        <v>7.58</v>
      </c>
      <c r="EO111" s="182">
        <v>9.06</v>
      </c>
      <c r="EP111" s="69">
        <v>1165.39</v>
      </c>
      <c r="EQ111" s="69">
        <v>153.68</v>
      </c>
      <c r="ER111" s="69">
        <v>0</v>
      </c>
      <c r="ES111" s="69">
        <v>2260.26</v>
      </c>
      <c r="ET111" s="69">
        <v>298.67</v>
      </c>
      <c r="EU111" s="183">
        <v>7.49</v>
      </c>
      <c r="EV111" s="182">
        <v>8.83</v>
      </c>
      <c r="EW111" s="69">
        <v>347.3</v>
      </c>
      <c r="EX111" s="69">
        <v>46.36</v>
      </c>
      <c r="EY111" s="69"/>
      <c r="EZ111" s="69">
        <v>2607.53</v>
      </c>
      <c r="FA111" s="24">
        <v>345.43</v>
      </c>
      <c r="FB111" s="183">
        <v>7.49</v>
      </c>
      <c r="FC111" s="182">
        <v>8.83</v>
      </c>
      <c r="FD111" s="69">
        <v>347.3</v>
      </c>
      <c r="FE111" s="69">
        <v>46.36</v>
      </c>
      <c r="FF111" s="69"/>
      <c r="FG111" s="69">
        <v>2607.53</v>
      </c>
      <c r="FH111" s="69">
        <v>345.43</v>
      </c>
      <c r="FI111" s="183">
        <v>7.65</v>
      </c>
      <c r="FJ111" s="182">
        <v>9.13</v>
      </c>
      <c r="FK111" s="69">
        <v>1265</v>
      </c>
      <c r="FL111" s="69">
        <v>165.4</v>
      </c>
      <c r="FM111" s="69">
        <v>0</v>
      </c>
      <c r="FN111" s="69">
        <v>3872.67</v>
      </c>
      <c r="FO111" s="24">
        <v>511.75</v>
      </c>
      <c r="FP111" s="72"/>
      <c r="FQ111" s="184">
        <f t="shared" si="113"/>
        <v>8314.14</v>
      </c>
      <c r="FR111" s="69">
        <f t="shared" si="114"/>
        <v>1095.65</v>
      </c>
      <c r="FS111" s="182">
        <f t="shared" si="105"/>
        <v>7.588317437137771</v>
      </c>
      <c r="FT111" s="69">
        <f t="shared" si="115"/>
        <v>313.52627118644045</v>
      </c>
      <c r="FU111" s="181">
        <f t="shared" si="116"/>
        <v>1222.7524576271178</v>
      </c>
      <c r="FV111" s="166"/>
      <c r="FW111" s="183">
        <f t="shared" si="106"/>
        <v>7.663125000000001</v>
      </c>
      <c r="FX111" s="182">
        <f t="shared" si="107"/>
        <v>9.25125</v>
      </c>
      <c r="FY111" s="69">
        <f t="shared" si="117"/>
        <v>12274.09</v>
      </c>
      <c r="FZ111" s="69">
        <f t="shared" si="118"/>
        <v>1599.92</v>
      </c>
      <c r="GA111" s="69">
        <f t="shared" si="119"/>
        <v>480.4342372881356</v>
      </c>
      <c r="GB111" s="181">
        <f t="shared" si="120"/>
        <v>1849.6718135593221</v>
      </c>
      <c r="GC111" s="162"/>
      <c r="GD111" s="161">
        <f t="shared" si="83"/>
        <v>2607.53</v>
      </c>
      <c r="GE111" s="160">
        <f t="shared" si="121"/>
        <v>12274.09</v>
      </c>
      <c r="GF111" s="69">
        <f t="shared" si="108"/>
        <v>511.75</v>
      </c>
      <c r="GG111" s="24">
        <f t="shared" si="122"/>
        <v>1599.92</v>
      </c>
      <c r="GH111" s="192" t="s">
        <v>249</v>
      </c>
      <c r="GI111" s="161">
        <f t="shared" si="123"/>
        <v>-69.79576271186443</v>
      </c>
      <c r="GJ111" s="24">
        <f t="shared" si="124"/>
        <v>480.4342372881356</v>
      </c>
    </row>
    <row r="112" spans="1:192" s="20" customFormat="1" ht="12.75">
      <c r="A112" s="20" t="s">
        <v>12</v>
      </c>
      <c r="B112" s="21" t="s">
        <v>188</v>
      </c>
      <c r="C112" s="20">
        <v>5.9</v>
      </c>
      <c r="D112" s="183"/>
      <c r="E112" s="182"/>
      <c r="F112" s="69"/>
      <c r="G112" s="69"/>
      <c r="H112" s="69"/>
      <c r="I112" s="69"/>
      <c r="J112" s="24"/>
      <c r="K112" s="183"/>
      <c r="L112" s="182"/>
      <c r="M112" s="69"/>
      <c r="N112" s="69"/>
      <c r="O112" s="69"/>
      <c r="P112" s="69"/>
      <c r="Q112" s="24"/>
      <c r="R112" s="30"/>
      <c r="S112" s="22"/>
      <c r="T112" s="69"/>
      <c r="U112" s="69"/>
      <c r="V112" s="69"/>
      <c r="W112" s="69"/>
      <c r="X112" s="24"/>
      <c r="Y112" s="183"/>
      <c r="Z112" s="182"/>
      <c r="AA112" s="69"/>
      <c r="AB112" s="69"/>
      <c r="AC112" s="69"/>
      <c r="AD112" s="69"/>
      <c r="AE112" s="24"/>
      <c r="AF112" s="30"/>
      <c r="AG112" s="22"/>
      <c r="AH112" s="22"/>
      <c r="AI112" s="22"/>
      <c r="AJ112" s="22"/>
      <c r="AK112" s="22"/>
      <c r="AL112" s="23"/>
      <c r="AM112" s="183"/>
      <c r="AN112" s="182"/>
      <c r="AO112" s="69"/>
      <c r="AP112" s="69"/>
      <c r="AQ112" s="69"/>
      <c r="AR112" s="69"/>
      <c r="AS112" s="24"/>
      <c r="AT112" s="188"/>
      <c r="AU112" s="187"/>
      <c r="AV112" s="69"/>
      <c r="AW112" s="69"/>
      <c r="AX112" s="69"/>
      <c r="AY112" s="69"/>
      <c r="AZ112" s="24"/>
      <c r="BA112" s="188"/>
      <c r="BB112" s="187"/>
      <c r="BC112" s="69"/>
      <c r="BD112" s="69"/>
      <c r="BE112" s="69"/>
      <c r="BF112" s="69"/>
      <c r="BG112" s="24"/>
      <c r="BH112" s="188"/>
      <c r="BI112" s="187"/>
      <c r="BJ112" s="69"/>
      <c r="BK112" s="69"/>
      <c r="BL112" s="69"/>
      <c r="BM112" s="69"/>
      <c r="BN112" s="24"/>
      <c r="BO112" s="188"/>
      <c r="BP112" s="187"/>
      <c r="BQ112" s="69"/>
      <c r="BR112" s="69"/>
      <c r="BS112" s="69"/>
      <c r="BT112" s="69"/>
      <c r="BU112" s="69"/>
      <c r="BV112" s="188"/>
      <c r="BW112" s="187"/>
      <c r="BX112" s="69"/>
      <c r="BY112" s="69"/>
      <c r="BZ112" s="189"/>
      <c r="CA112" s="69"/>
      <c r="CB112" s="24"/>
      <c r="CC112" s="69"/>
      <c r="CD112" s="184">
        <f t="shared" si="109"/>
        <v>0</v>
      </c>
      <c r="CE112" s="69">
        <f t="shared" si="110"/>
        <v>0</v>
      </c>
      <c r="CF112" s="182"/>
      <c r="CG112" s="69">
        <f t="shared" si="111"/>
        <v>0</v>
      </c>
      <c r="CH112" s="181">
        <f t="shared" si="112"/>
        <v>0</v>
      </c>
      <c r="CI112" s="72"/>
      <c r="CJ112" s="188"/>
      <c r="CK112" s="187"/>
      <c r="CL112" s="69"/>
      <c r="CM112" s="69"/>
      <c r="CN112" s="189"/>
      <c r="CO112" s="69"/>
      <c r="CP112" s="24"/>
      <c r="CQ112" s="188"/>
      <c r="CR112" s="187"/>
      <c r="CS112" s="69"/>
      <c r="CT112" s="69"/>
      <c r="CU112" s="189"/>
      <c r="CV112" s="69"/>
      <c r="CW112" s="24"/>
      <c r="CX112" s="188">
        <v>9.28</v>
      </c>
      <c r="CY112" s="187">
        <v>9.99</v>
      </c>
      <c r="CZ112" s="69">
        <v>499.14</v>
      </c>
      <c r="DA112" s="69">
        <v>53.78</v>
      </c>
      <c r="DB112" s="69">
        <v>669.15</v>
      </c>
      <c r="DC112" s="69">
        <v>499.15</v>
      </c>
      <c r="DD112" s="24">
        <v>54.13</v>
      </c>
      <c r="DE112" s="183"/>
      <c r="DF112" s="182"/>
      <c r="DG112" s="69"/>
      <c r="DH112" s="69"/>
      <c r="DI112" s="69"/>
      <c r="DJ112" s="69"/>
      <c r="DK112" s="24"/>
      <c r="DL112" s="183">
        <v>8.64</v>
      </c>
      <c r="DM112" s="182">
        <v>9.12</v>
      </c>
      <c r="DN112" s="69">
        <v>1215.59</v>
      </c>
      <c r="DO112" s="69">
        <v>140.7</v>
      </c>
      <c r="DP112" s="69">
        <v>2175</v>
      </c>
      <c r="DQ112" s="69">
        <v>1714.73</v>
      </c>
      <c r="DR112" s="24">
        <v>195.61</v>
      </c>
      <c r="DS112" s="186"/>
      <c r="DT112" s="72"/>
      <c r="DU112" s="72"/>
      <c r="DV112" s="72"/>
      <c r="DW112" s="72"/>
      <c r="DX112" s="72"/>
      <c r="DY112" s="185"/>
      <c r="DZ112" s="186"/>
      <c r="EA112" s="72"/>
      <c r="EB112" s="72"/>
      <c r="EC112" s="72"/>
      <c r="ED112" s="72"/>
      <c r="EE112" s="72"/>
      <c r="EF112" s="185"/>
      <c r="EG112" s="183">
        <v>8.42</v>
      </c>
      <c r="EH112" s="182">
        <v>8.88</v>
      </c>
      <c r="EI112" s="69">
        <v>1852.11</v>
      </c>
      <c r="EJ112" s="69">
        <v>219.82</v>
      </c>
      <c r="EK112" s="69"/>
      <c r="EL112" s="205">
        <v>1852.15</v>
      </c>
      <c r="EM112" s="211">
        <v>220.54</v>
      </c>
      <c r="EN112" s="182">
        <v>8.55</v>
      </c>
      <c r="EO112" s="182">
        <v>9.19</v>
      </c>
      <c r="EP112" s="69">
        <v>955.06</v>
      </c>
      <c r="EQ112" s="69">
        <v>111.72</v>
      </c>
      <c r="ER112" s="69">
        <v>0</v>
      </c>
      <c r="ES112" s="197">
        <v>955.07</v>
      </c>
      <c r="ET112" s="197">
        <v>111.98</v>
      </c>
      <c r="EU112" s="183">
        <v>7.7</v>
      </c>
      <c r="EV112" s="182">
        <v>8.75</v>
      </c>
      <c r="EW112" s="69">
        <v>945.69</v>
      </c>
      <c r="EX112" s="69">
        <v>109.89</v>
      </c>
      <c r="EY112" s="69">
        <v>0</v>
      </c>
      <c r="EZ112" s="69">
        <v>1800.74</v>
      </c>
      <c r="FA112" s="24">
        <v>222.47</v>
      </c>
      <c r="FB112" s="183">
        <v>7.23</v>
      </c>
      <c r="FC112" s="182">
        <v>8.6</v>
      </c>
      <c r="FD112" s="69">
        <v>1054.2</v>
      </c>
      <c r="FE112" s="69">
        <v>145.8</v>
      </c>
      <c r="FF112" s="69">
        <v>0</v>
      </c>
      <c r="FG112" s="69">
        <v>2854.8</v>
      </c>
      <c r="FH112" s="69">
        <v>369.62</v>
      </c>
      <c r="FI112" s="183">
        <v>7.23</v>
      </c>
      <c r="FJ112" s="182">
        <v>8.6</v>
      </c>
      <c r="FK112" s="69">
        <v>1054.2</v>
      </c>
      <c r="FL112" s="69">
        <v>145.8</v>
      </c>
      <c r="FM112" s="69">
        <v>0</v>
      </c>
      <c r="FN112" s="69">
        <v>2854.8</v>
      </c>
      <c r="FO112" s="24">
        <v>369.62</v>
      </c>
      <c r="FP112" s="72"/>
      <c r="FQ112" s="184">
        <f t="shared" si="113"/>
        <v>7575.99</v>
      </c>
      <c r="FR112" s="69">
        <f t="shared" si="114"/>
        <v>927.51</v>
      </c>
      <c r="FS112" s="182">
        <f t="shared" si="105"/>
        <v>8.168095222693017</v>
      </c>
      <c r="FT112" s="69">
        <f t="shared" si="115"/>
        <v>356.55610169491524</v>
      </c>
      <c r="FU112" s="181">
        <f t="shared" si="116"/>
        <v>1390.5687966101693</v>
      </c>
      <c r="FV112" s="166"/>
      <c r="FW112" s="183">
        <f t="shared" si="106"/>
        <v>8.15</v>
      </c>
      <c r="FX112" s="182">
        <f t="shared" si="107"/>
        <v>9.018571428571429</v>
      </c>
      <c r="FY112" s="69">
        <f t="shared" si="117"/>
        <v>7575.990000000001</v>
      </c>
      <c r="FZ112" s="69">
        <f t="shared" si="118"/>
        <v>927.51</v>
      </c>
      <c r="GA112" s="69">
        <f t="shared" si="119"/>
        <v>356.55610169491524</v>
      </c>
      <c r="GB112" s="181">
        <f t="shared" si="120"/>
        <v>1372.7409915254236</v>
      </c>
      <c r="GC112" s="162"/>
      <c r="GD112" s="161">
        <f t="shared" si="83"/>
        <v>2854.8</v>
      </c>
      <c r="GE112" s="160">
        <f t="shared" si="121"/>
        <v>7575.990000000001</v>
      </c>
      <c r="GF112" s="69">
        <f t="shared" si="108"/>
        <v>369.62</v>
      </c>
      <c r="GG112" s="24">
        <f t="shared" si="122"/>
        <v>927.51</v>
      </c>
      <c r="GH112" s="192" t="s">
        <v>251</v>
      </c>
      <c r="GI112" s="161">
        <f t="shared" si="123"/>
        <v>114.244406779661</v>
      </c>
      <c r="GJ112" s="24">
        <f t="shared" si="124"/>
        <v>356.55610169491524</v>
      </c>
    </row>
    <row r="113" spans="1:192" s="20" customFormat="1" ht="12.75">
      <c r="A113" s="20" t="s">
        <v>12</v>
      </c>
      <c r="B113" s="21" t="s">
        <v>189</v>
      </c>
      <c r="C113" s="20">
        <v>5.9</v>
      </c>
      <c r="D113" s="183"/>
      <c r="E113" s="182"/>
      <c r="F113" s="69"/>
      <c r="G113" s="69"/>
      <c r="H113" s="69"/>
      <c r="I113" s="69"/>
      <c r="J113" s="24"/>
      <c r="K113" s="183"/>
      <c r="L113" s="182"/>
      <c r="M113" s="69"/>
      <c r="N113" s="69"/>
      <c r="O113" s="69"/>
      <c r="P113" s="69"/>
      <c r="Q113" s="24"/>
      <c r="R113" s="30"/>
      <c r="S113" s="22"/>
      <c r="T113" s="69"/>
      <c r="U113" s="69"/>
      <c r="V113" s="69"/>
      <c r="W113" s="69"/>
      <c r="X113" s="24"/>
      <c r="Y113" s="183"/>
      <c r="Z113" s="182"/>
      <c r="AA113" s="69"/>
      <c r="AB113" s="69"/>
      <c r="AC113" s="69"/>
      <c r="AD113" s="69"/>
      <c r="AE113" s="24"/>
      <c r="AF113" s="30"/>
      <c r="AG113" s="22"/>
      <c r="AH113" s="22"/>
      <c r="AI113" s="22"/>
      <c r="AJ113" s="22"/>
      <c r="AK113" s="22"/>
      <c r="AL113" s="23"/>
      <c r="AM113" s="183"/>
      <c r="AN113" s="182"/>
      <c r="AO113" s="69"/>
      <c r="AP113" s="69"/>
      <c r="AQ113" s="69"/>
      <c r="AR113" s="69"/>
      <c r="AS113" s="24"/>
      <c r="AT113" s="188"/>
      <c r="AU113" s="187"/>
      <c r="AV113" s="69"/>
      <c r="AW113" s="69"/>
      <c r="AX113" s="69"/>
      <c r="AY113" s="69"/>
      <c r="AZ113" s="24"/>
      <c r="BA113" s="188"/>
      <c r="BB113" s="187"/>
      <c r="BC113" s="69"/>
      <c r="BD113" s="69"/>
      <c r="BE113" s="69"/>
      <c r="BF113" s="69"/>
      <c r="BG113" s="24"/>
      <c r="BH113" s="188"/>
      <c r="BI113" s="187"/>
      <c r="BJ113" s="69"/>
      <c r="BK113" s="69"/>
      <c r="BL113" s="69"/>
      <c r="BM113" s="69"/>
      <c r="BN113" s="24"/>
      <c r="BO113" s="188"/>
      <c r="BP113" s="187"/>
      <c r="BQ113" s="69"/>
      <c r="BR113" s="69"/>
      <c r="BS113" s="69"/>
      <c r="BT113" s="69"/>
      <c r="BU113" s="69"/>
      <c r="BV113" s="188"/>
      <c r="BW113" s="187"/>
      <c r="BX113" s="69"/>
      <c r="BY113" s="69"/>
      <c r="BZ113" s="189"/>
      <c r="CA113" s="69"/>
      <c r="CB113" s="24"/>
      <c r="CC113" s="69"/>
      <c r="CD113" s="184">
        <f t="shared" si="109"/>
        <v>0</v>
      </c>
      <c r="CE113" s="69">
        <f t="shared" si="110"/>
        <v>0</v>
      </c>
      <c r="CF113" s="182"/>
      <c r="CG113" s="69">
        <f t="shared" si="111"/>
        <v>0</v>
      </c>
      <c r="CH113" s="181">
        <f t="shared" si="112"/>
        <v>0</v>
      </c>
      <c r="CI113" s="72"/>
      <c r="CJ113" s="188"/>
      <c r="CK113" s="187"/>
      <c r="CL113" s="69"/>
      <c r="CM113" s="69"/>
      <c r="CN113" s="189"/>
      <c r="CO113" s="69"/>
      <c r="CP113" s="24"/>
      <c r="CQ113" s="188"/>
      <c r="CR113" s="187"/>
      <c r="CS113" s="69"/>
      <c r="CT113" s="69"/>
      <c r="CU113" s="189"/>
      <c r="CV113" s="69"/>
      <c r="CW113" s="24"/>
      <c r="CX113" s="188"/>
      <c r="CY113" s="187"/>
      <c r="CZ113" s="69"/>
      <c r="DA113" s="69"/>
      <c r="DB113" s="69"/>
      <c r="DC113" s="69"/>
      <c r="DD113" s="24"/>
      <c r="DE113" s="183">
        <v>8.78</v>
      </c>
      <c r="DF113" s="182">
        <v>9.43</v>
      </c>
      <c r="DG113" s="69">
        <v>1438.86</v>
      </c>
      <c r="DH113" s="69">
        <v>163.86</v>
      </c>
      <c r="DI113" s="69">
        <v>1503.97</v>
      </c>
      <c r="DJ113" s="69">
        <v>1438.8</v>
      </c>
      <c r="DK113" s="24">
        <v>164.43</v>
      </c>
      <c r="DL113" s="183">
        <v>8.61</v>
      </c>
      <c r="DM113" s="182">
        <v>9.22</v>
      </c>
      <c r="DN113" s="69">
        <v>1678.38</v>
      </c>
      <c r="DO113" s="69">
        <v>194.98</v>
      </c>
      <c r="DP113" s="69">
        <v>2021</v>
      </c>
      <c r="DQ113" s="69">
        <v>3117.17</v>
      </c>
      <c r="DR113" s="24">
        <v>359.96</v>
      </c>
      <c r="DS113" s="186"/>
      <c r="DT113" s="72"/>
      <c r="DU113" s="72"/>
      <c r="DV113" s="72"/>
      <c r="DW113" s="72"/>
      <c r="DX113" s="72"/>
      <c r="DY113" s="185"/>
      <c r="DZ113" s="186"/>
      <c r="EA113" s="72"/>
      <c r="EB113" s="72"/>
      <c r="EC113" s="72"/>
      <c r="ED113" s="72"/>
      <c r="EE113" s="72"/>
      <c r="EF113" s="185"/>
      <c r="EG113" s="183">
        <v>7.67</v>
      </c>
      <c r="EH113" s="182">
        <v>8.35</v>
      </c>
      <c r="EI113" s="69">
        <v>873.33</v>
      </c>
      <c r="EJ113" s="69">
        <v>113.77</v>
      </c>
      <c r="EK113" s="69"/>
      <c r="EL113" s="197">
        <v>873.32</v>
      </c>
      <c r="EM113" s="24">
        <v>114.39</v>
      </c>
      <c r="EN113" s="182">
        <v>7.62</v>
      </c>
      <c r="EO113" s="182">
        <v>8.33</v>
      </c>
      <c r="EP113" s="69">
        <v>1058.04</v>
      </c>
      <c r="EQ113" s="69">
        <v>138.76</v>
      </c>
      <c r="ER113" s="69">
        <v>0</v>
      </c>
      <c r="ES113" s="69">
        <v>1931.32</v>
      </c>
      <c r="ET113" s="69">
        <v>253.7</v>
      </c>
      <c r="EU113" s="183">
        <v>7.17</v>
      </c>
      <c r="EV113" s="182">
        <v>8.03</v>
      </c>
      <c r="EW113" s="69">
        <v>610.78</v>
      </c>
      <c r="EX113" s="69">
        <v>85.19</v>
      </c>
      <c r="EY113" s="69">
        <v>0</v>
      </c>
      <c r="EZ113" s="69">
        <v>2542.05</v>
      </c>
      <c r="FA113" s="24">
        <v>339.45</v>
      </c>
      <c r="FB113" s="183">
        <v>7.17</v>
      </c>
      <c r="FC113" s="182">
        <v>8.03</v>
      </c>
      <c r="FD113" s="69">
        <v>610.78</v>
      </c>
      <c r="FE113" s="69">
        <v>85.19</v>
      </c>
      <c r="FF113" s="69">
        <v>0</v>
      </c>
      <c r="FG113" s="69">
        <v>2542.05</v>
      </c>
      <c r="FH113" s="69">
        <v>339.45</v>
      </c>
      <c r="FI113" s="183">
        <v>7.28</v>
      </c>
      <c r="FJ113" s="182">
        <v>8.2</v>
      </c>
      <c r="FK113" s="69">
        <v>1148.25</v>
      </c>
      <c r="FL113" s="69">
        <v>157.69</v>
      </c>
      <c r="FM113" s="69">
        <v>0</v>
      </c>
      <c r="FN113" s="69">
        <v>3690.22</v>
      </c>
      <c r="FO113" s="24">
        <v>498.22</v>
      </c>
      <c r="FP113" s="72"/>
      <c r="FQ113" s="184">
        <f t="shared" si="113"/>
        <v>7418.419999999999</v>
      </c>
      <c r="FR113" s="69">
        <f t="shared" si="114"/>
        <v>939.44</v>
      </c>
      <c r="FS113" s="182">
        <f t="shared" si="105"/>
        <v>7.896640551818103</v>
      </c>
      <c r="FT113" s="69">
        <f t="shared" si="115"/>
        <v>317.91932203389797</v>
      </c>
      <c r="FU113" s="181">
        <f t="shared" si="116"/>
        <v>1239.885355932202</v>
      </c>
      <c r="FV113" s="166"/>
      <c r="FW113" s="183">
        <f t="shared" si="106"/>
        <v>7.757142857142857</v>
      </c>
      <c r="FX113" s="182">
        <f t="shared" si="107"/>
        <v>8.512857142857142</v>
      </c>
      <c r="FY113" s="69">
        <f t="shared" si="117"/>
        <v>7418.42</v>
      </c>
      <c r="FZ113" s="69">
        <f t="shared" si="118"/>
        <v>939.44</v>
      </c>
      <c r="GA113" s="69">
        <f t="shared" si="119"/>
        <v>317.9193220338982</v>
      </c>
      <c r="GB113" s="181">
        <f t="shared" si="120"/>
        <v>1223.9893898305081</v>
      </c>
      <c r="GC113" s="162"/>
      <c r="GD113" s="161">
        <f t="shared" si="83"/>
        <v>2542.05</v>
      </c>
      <c r="GE113" s="160">
        <f t="shared" si="121"/>
        <v>7418.42</v>
      </c>
      <c r="GF113" s="69">
        <f t="shared" si="108"/>
        <v>498.22</v>
      </c>
      <c r="GG113" s="24">
        <f t="shared" si="122"/>
        <v>939.44</v>
      </c>
      <c r="GH113" s="192" t="s">
        <v>249</v>
      </c>
      <c r="GI113" s="161">
        <f t="shared" si="123"/>
        <v>-67.36406779661019</v>
      </c>
      <c r="GJ113" s="24">
        <f t="shared" si="124"/>
        <v>317.9193220338982</v>
      </c>
    </row>
    <row r="114" spans="1:192" s="20" customFormat="1" ht="12.75">
      <c r="A114" s="20" t="s">
        <v>12</v>
      </c>
      <c r="B114" s="21" t="s">
        <v>87</v>
      </c>
      <c r="C114" s="20">
        <v>7.2</v>
      </c>
      <c r="D114" s="183">
        <v>6.3</v>
      </c>
      <c r="E114" s="182"/>
      <c r="F114" s="69"/>
      <c r="G114" s="69"/>
      <c r="H114" s="69"/>
      <c r="I114" s="69">
        <v>2647.1</v>
      </c>
      <c r="J114" s="24">
        <v>375.6</v>
      </c>
      <c r="K114" s="183">
        <v>6.9</v>
      </c>
      <c r="L114" s="182">
        <v>8.2</v>
      </c>
      <c r="M114" s="69">
        <v>560.7</v>
      </c>
      <c r="N114" s="69">
        <v>81.7</v>
      </c>
      <c r="O114" s="69">
        <v>3294</v>
      </c>
      <c r="P114" s="69"/>
      <c r="Q114" s="24">
        <v>81.9</v>
      </c>
      <c r="R114" s="30">
        <v>7.3</v>
      </c>
      <c r="S114" s="22">
        <v>8.4</v>
      </c>
      <c r="T114" s="69">
        <v>563.3</v>
      </c>
      <c r="U114" s="69">
        <v>76.7</v>
      </c>
      <c r="V114" s="69">
        <v>3312</v>
      </c>
      <c r="W114" s="69"/>
      <c r="X114" s="24">
        <v>159</v>
      </c>
      <c r="Y114" s="183">
        <v>7.3</v>
      </c>
      <c r="Z114" s="182">
        <v>8.2</v>
      </c>
      <c r="AA114" s="69">
        <v>1216.1</v>
      </c>
      <c r="AB114" s="69">
        <v>166.4</v>
      </c>
      <c r="AC114" s="69">
        <v>7204</v>
      </c>
      <c r="AD114" s="69"/>
      <c r="AE114" s="24">
        <v>249</v>
      </c>
      <c r="AF114" s="30"/>
      <c r="AG114" s="22"/>
      <c r="AH114" s="22"/>
      <c r="AI114" s="22"/>
      <c r="AJ114" s="22"/>
      <c r="AK114" s="22"/>
      <c r="AL114" s="23"/>
      <c r="AM114" s="183"/>
      <c r="AN114" s="182"/>
      <c r="AO114" s="69"/>
      <c r="AP114" s="69"/>
      <c r="AQ114" s="69"/>
      <c r="AR114" s="69"/>
      <c r="AS114" s="24"/>
      <c r="AT114" s="188">
        <v>8</v>
      </c>
      <c r="AU114" s="187">
        <v>8.7</v>
      </c>
      <c r="AV114" s="69">
        <v>921</v>
      </c>
      <c r="AW114" s="69">
        <v>115.5</v>
      </c>
      <c r="AX114" s="69">
        <v>4640</v>
      </c>
      <c r="AY114" s="69"/>
      <c r="AZ114" s="24">
        <v>364.8</v>
      </c>
      <c r="BA114" s="188">
        <v>7.25</v>
      </c>
      <c r="BB114" s="187">
        <v>8.2</v>
      </c>
      <c r="BC114" s="69">
        <v>269.16</v>
      </c>
      <c r="BD114" s="69">
        <v>37.12</v>
      </c>
      <c r="BE114" s="69">
        <v>5959.28</v>
      </c>
      <c r="BF114" s="69">
        <v>3401.56</v>
      </c>
      <c r="BG114" s="24">
        <v>460.89</v>
      </c>
      <c r="BH114" s="188">
        <v>7.14</v>
      </c>
      <c r="BI114" s="187">
        <v>8.34</v>
      </c>
      <c r="BJ114" s="69">
        <v>674</v>
      </c>
      <c r="BK114" s="69">
        <v>94.54</v>
      </c>
      <c r="BL114" s="69">
        <v>6067</v>
      </c>
      <c r="BM114" s="69">
        <v>4076</v>
      </c>
      <c r="BN114" s="24">
        <v>555</v>
      </c>
      <c r="BO114" s="188">
        <v>7.62</v>
      </c>
      <c r="BP114" s="187">
        <v>8.52</v>
      </c>
      <c r="BQ114" s="69">
        <v>927</v>
      </c>
      <c r="BR114" s="69">
        <v>121</v>
      </c>
      <c r="BS114" s="69">
        <v>2642</v>
      </c>
      <c r="BT114" s="69">
        <v>3857</v>
      </c>
      <c r="BU114" s="69">
        <v>490</v>
      </c>
      <c r="BV114" s="188"/>
      <c r="BW114" s="187"/>
      <c r="BX114" s="69"/>
      <c r="BY114" s="69"/>
      <c r="BZ114" s="189"/>
      <c r="CA114" s="69"/>
      <c r="CB114" s="24"/>
      <c r="CC114" s="69"/>
      <c r="CD114" s="184">
        <f t="shared" si="109"/>
        <v>5131.26</v>
      </c>
      <c r="CE114" s="69">
        <f t="shared" si="110"/>
        <v>692.96</v>
      </c>
      <c r="CF114" s="182">
        <f>CD114/CE114</f>
        <v>7.404842992380512</v>
      </c>
      <c r="CG114" s="69">
        <f t="shared" si="111"/>
        <v>19.715000000000032</v>
      </c>
      <c r="CH114" s="181">
        <f t="shared" si="112"/>
        <v>74.91700000000012</v>
      </c>
      <c r="CI114" s="72"/>
      <c r="CJ114" s="188"/>
      <c r="CK114" s="187"/>
      <c r="CL114" s="69"/>
      <c r="CM114" s="69"/>
      <c r="CN114" s="189"/>
      <c r="CO114" s="69"/>
      <c r="CP114" s="24"/>
      <c r="CQ114" s="188">
        <v>6.95</v>
      </c>
      <c r="CR114" s="187">
        <v>8.19</v>
      </c>
      <c r="CS114" s="69">
        <v>1274.75</v>
      </c>
      <c r="CT114" s="69">
        <v>183.47</v>
      </c>
      <c r="CU114" s="189">
        <v>5180</v>
      </c>
      <c r="CV114" s="69">
        <v>5351</v>
      </c>
      <c r="CW114" s="24">
        <v>740.29</v>
      </c>
      <c r="CX114" s="188">
        <v>7.03</v>
      </c>
      <c r="CY114" s="187">
        <v>8.17</v>
      </c>
      <c r="CZ114" s="69">
        <v>1974.15</v>
      </c>
      <c r="DA114" s="69">
        <v>280.71</v>
      </c>
      <c r="DB114" s="69">
        <v>5550</v>
      </c>
      <c r="DC114" s="69">
        <v>6050.59</v>
      </c>
      <c r="DD114" s="24">
        <v>837.95</v>
      </c>
      <c r="DE114" s="183">
        <v>7.06</v>
      </c>
      <c r="DF114" s="182">
        <v>8.04</v>
      </c>
      <c r="DG114" s="69">
        <v>626.53</v>
      </c>
      <c r="DH114" s="69">
        <v>88.73</v>
      </c>
      <c r="DI114" s="69">
        <v>5859</v>
      </c>
      <c r="DJ114" s="69">
        <v>6677.23</v>
      </c>
      <c r="DK114" s="24">
        <v>926.91</v>
      </c>
      <c r="DL114" s="183">
        <v>7.49</v>
      </c>
      <c r="DM114" s="182">
        <v>8.18</v>
      </c>
      <c r="DN114" s="69">
        <v>306.81</v>
      </c>
      <c r="DO114" s="69">
        <v>40.98</v>
      </c>
      <c r="DP114" s="69">
        <v>5263</v>
      </c>
      <c r="DQ114" s="69">
        <v>6984.01</v>
      </c>
      <c r="DR114" s="24">
        <v>968.16</v>
      </c>
      <c r="DS114" s="186"/>
      <c r="DT114" s="72"/>
      <c r="DU114" s="72"/>
      <c r="DV114" s="72"/>
      <c r="DW114" s="72"/>
      <c r="DX114" s="72"/>
      <c r="DY114" s="185"/>
      <c r="DZ114" s="186"/>
      <c r="EA114" s="72"/>
      <c r="EB114" s="72"/>
      <c r="EC114" s="72"/>
      <c r="ED114" s="72"/>
      <c r="EE114" s="72"/>
      <c r="EF114" s="185"/>
      <c r="EG114" s="183">
        <v>7.73</v>
      </c>
      <c r="EH114" s="182">
        <v>8.46</v>
      </c>
      <c r="EI114" s="69">
        <v>929.34</v>
      </c>
      <c r="EJ114" s="69">
        <v>120.26</v>
      </c>
      <c r="EK114" s="69">
        <v>5383</v>
      </c>
      <c r="EL114" s="69">
        <v>7606</v>
      </c>
      <c r="EM114" s="24">
        <v>1047.66</v>
      </c>
      <c r="EN114" s="182">
        <v>7.77</v>
      </c>
      <c r="EO114" s="182">
        <v>8.84</v>
      </c>
      <c r="EP114" s="69">
        <v>592.78</v>
      </c>
      <c r="EQ114" s="69">
        <v>76.3</v>
      </c>
      <c r="ER114" s="69">
        <v>0</v>
      </c>
      <c r="ES114" s="69">
        <v>8199.35</v>
      </c>
      <c r="ET114" s="69">
        <v>1124.31</v>
      </c>
      <c r="EU114" s="183">
        <v>7.36</v>
      </c>
      <c r="EV114" s="182">
        <v>8.57</v>
      </c>
      <c r="EW114" s="69">
        <v>640.08</v>
      </c>
      <c r="EX114" s="69">
        <v>86.99</v>
      </c>
      <c r="EY114" s="69">
        <v>0</v>
      </c>
      <c r="EZ114" s="69">
        <v>8839.37</v>
      </c>
      <c r="FA114" s="24">
        <v>1211.92</v>
      </c>
      <c r="FB114" s="183">
        <v>7.01</v>
      </c>
      <c r="FC114" s="182">
        <v>8.49</v>
      </c>
      <c r="FD114" s="69">
        <v>505</v>
      </c>
      <c r="FE114" s="69">
        <v>72.13</v>
      </c>
      <c r="FF114" s="69">
        <v>0</v>
      </c>
      <c r="FG114" s="69">
        <v>9344.77</v>
      </c>
      <c r="FH114" s="69">
        <v>1284.37</v>
      </c>
      <c r="FI114" s="183">
        <v>7.1</v>
      </c>
      <c r="FJ114" s="182">
        <v>8.57</v>
      </c>
      <c r="FK114" s="69">
        <v>439.99</v>
      </c>
      <c r="FL114" s="69">
        <v>61.99</v>
      </c>
      <c r="FM114" s="69">
        <v>0</v>
      </c>
      <c r="FN114" s="69">
        <v>9784.74</v>
      </c>
      <c r="FO114" s="24">
        <v>1346.56</v>
      </c>
      <c r="FP114" s="72"/>
      <c r="FQ114" s="184">
        <f t="shared" si="113"/>
        <v>7289.43</v>
      </c>
      <c r="FR114" s="69">
        <f t="shared" si="114"/>
        <v>1011.56</v>
      </c>
      <c r="FS114" s="182">
        <f t="shared" si="105"/>
        <v>7.206127169915774</v>
      </c>
      <c r="FT114" s="69">
        <f t="shared" si="115"/>
        <v>0.8608333333334031</v>
      </c>
      <c r="FU114" s="181">
        <f t="shared" si="116"/>
        <v>3.357250000000272</v>
      </c>
      <c r="FV114" s="166"/>
      <c r="FW114" s="183">
        <f t="shared" si="106"/>
        <v>7.253529411764706</v>
      </c>
      <c r="FX114" s="182">
        <f t="shared" si="107"/>
        <v>8.379375</v>
      </c>
      <c r="FY114" s="69">
        <f t="shared" si="117"/>
        <v>12420.69</v>
      </c>
      <c r="FZ114" s="69">
        <f t="shared" si="118"/>
        <v>1704.52</v>
      </c>
      <c r="GA114" s="69">
        <f t="shared" si="119"/>
        <v>20.57583333333332</v>
      </c>
      <c r="GB114" s="181">
        <f t="shared" si="120"/>
        <v>79.2169583333333</v>
      </c>
      <c r="GC114" s="162"/>
      <c r="GD114" s="161">
        <f t="shared" si="83"/>
        <v>9344.77</v>
      </c>
      <c r="GE114" s="160">
        <f t="shared" si="121"/>
        <v>12420.69</v>
      </c>
      <c r="GF114" s="69">
        <f t="shared" si="108"/>
        <v>1346.56</v>
      </c>
      <c r="GG114" s="24">
        <f t="shared" si="122"/>
        <v>1704.52</v>
      </c>
      <c r="GH114" s="69"/>
      <c r="GI114" s="161">
        <f t="shared" si="123"/>
        <v>-48.67527777777764</v>
      </c>
      <c r="GJ114" s="24">
        <f t="shared" si="124"/>
        <v>20.57583333333332</v>
      </c>
    </row>
    <row r="115" spans="1:192" s="20" customFormat="1" ht="12.75">
      <c r="A115" s="20" t="s">
        <v>12</v>
      </c>
      <c r="B115" s="21" t="s">
        <v>88</v>
      </c>
      <c r="C115" s="20">
        <v>7</v>
      </c>
      <c r="D115" s="183">
        <v>8.2</v>
      </c>
      <c r="E115" s="182">
        <v>9.3</v>
      </c>
      <c r="F115" s="69">
        <v>336.2</v>
      </c>
      <c r="G115" s="69">
        <v>40.8</v>
      </c>
      <c r="H115" s="69">
        <v>1177</v>
      </c>
      <c r="I115" s="69"/>
      <c r="J115" s="24">
        <v>302.3</v>
      </c>
      <c r="K115" s="183">
        <v>8.8</v>
      </c>
      <c r="L115" s="182"/>
      <c r="M115" s="69"/>
      <c r="N115" s="69">
        <v>267.9</v>
      </c>
      <c r="O115" s="69"/>
      <c r="P115" s="69">
        <v>4368.5</v>
      </c>
      <c r="Q115" s="24">
        <v>530.7</v>
      </c>
      <c r="R115" s="30">
        <v>8.53</v>
      </c>
      <c r="S115" s="22">
        <v>9.61</v>
      </c>
      <c r="T115" s="69">
        <v>2959.02</v>
      </c>
      <c r="U115" s="69">
        <v>346.98</v>
      </c>
      <c r="V115" s="69">
        <v>2783</v>
      </c>
      <c r="W115" s="69">
        <v>4966.65</v>
      </c>
      <c r="X115" s="24">
        <v>609.96</v>
      </c>
      <c r="Y115" s="183">
        <v>7.89</v>
      </c>
      <c r="Z115" s="182">
        <v>9.32</v>
      </c>
      <c r="AA115" s="69">
        <v>777.02</v>
      </c>
      <c r="AB115" s="69">
        <v>98.5</v>
      </c>
      <c r="AC115" s="69">
        <v>3930</v>
      </c>
      <c r="AD115" s="69">
        <v>5743.63</v>
      </c>
      <c r="AE115" s="24">
        <v>708.94</v>
      </c>
      <c r="AF115" s="30">
        <v>7.87</v>
      </c>
      <c r="AG115" s="22">
        <v>9.31</v>
      </c>
      <c r="AH115" s="22">
        <v>777.18</v>
      </c>
      <c r="AI115" s="22">
        <v>98.78</v>
      </c>
      <c r="AJ115" s="22">
        <v>3945.03</v>
      </c>
      <c r="AK115" s="22">
        <v>5743.77</v>
      </c>
      <c r="AL115" s="23">
        <v>709.22</v>
      </c>
      <c r="AM115" s="183"/>
      <c r="AN115" s="182"/>
      <c r="AO115" s="69"/>
      <c r="AP115" s="69"/>
      <c r="AQ115" s="69"/>
      <c r="AR115" s="69"/>
      <c r="AS115" s="24"/>
      <c r="AT115" s="188">
        <v>8.62</v>
      </c>
      <c r="AU115" s="187">
        <v>10</v>
      </c>
      <c r="AV115" s="69">
        <v>1561.5</v>
      </c>
      <c r="AW115" s="69">
        <v>181.87</v>
      </c>
      <c r="AX115" s="69">
        <v>3831.57</v>
      </c>
      <c r="AY115" s="69">
        <v>6528.09</v>
      </c>
      <c r="AZ115" s="24">
        <v>792.03</v>
      </c>
      <c r="BA115" s="188">
        <v>8.85</v>
      </c>
      <c r="BB115" s="187">
        <v>10.18</v>
      </c>
      <c r="BC115" s="69">
        <v>2117.77</v>
      </c>
      <c r="BD115" s="69">
        <v>239.36</v>
      </c>
      <c r="BE115" s="69">
        <v>3809.2</v>
      </c>
      <c r="BF115" s="69">
        <v>7084.33</v>
      </c>
      <c r="BG115" s="24">
        <v>850.58</v>
      </c>
      <c r="BH115" s="188">
        <v>9.06</v>
      </c>
      <c r="BI115" s="187">
        <v>10.37</v>
      </c>
      <c r="BJ115" s="69">
        <v>3102</v>
      </c>
      <c r="BK115" s="69">
        <v>342</v>
      </c>
      <c r="BL115" s="69">
        <v>3774</v>
      </c>
      <c r="BM115" s="69">
        <v>8068</v>
      </c>
      <c r="BN115" s="24">
        <v>954</v>
      </c>
      <c r="BO115" s="188">
        <v>9.13</v>
      </c>
      <c r="BP115" s="187">
        <v>10.45</v>
      </c>
      <c r="BQ115" s="69">
        <v>3776</v>
      </c>
      <c r="BR115" s="69">
        <v>413</v>
      </c>
      <c r="BS115" s="69">
        <v>3711</v>
      </c>
      <c r="BT115" s="69">
        <v>8742</v>
      </c>
      <c r="BU115" s="69">
        <v>1025</v>
      </c>
      <c r="BV115" s="188">
        <v>9.14</v>
      </c>
      <c r="BW115" s="187">
        <v>10.5</v>
      </c>
      <c r="BX115" s="69">
        <v>4408</v>
      </c>
      <c r="BY115" s="69">
        <v>482</v>
      </c>
      <c r="BZ115" s="189">
        <v>3645</v>
      </c>
      <c r="CA115" s="69">
        <v>9375</v>
      </c>
      <c r="CB115" s="24">
        <v>1094</v>
      </c>
      <c r="CC115" s="69"/>
      <c r="CD115" s="184">
        <f t="shared" si="109"/>
        <v>19037.510000000002</v>
      </c>
      <c r="CE115" s="69">
        <f t="shared" si="110"/>
        <v>2412.41</v>
      </c>
      <c r="CF115" s="182">
        <f>CD115/CE115</f>
        <v>7.891490252486104</v>
      </c>
      <c r="CG115" s="69">
        <f t="shared" si="111"/>
        <v>307.2342857142862</v>
      </c>
      <c r="CH115" s="181">
        <f t="shared" si="112"/>
        <v>1167.4902857142877</v>
      </c>
      <c r="CI115" s="72"/>
      <c r="CJ115" s="188">
        <v>9.23</v>
      </c>
      <c r="CK115" s="187">
        <v>10.6</v>
      </c>
      <c r="CL115" s="69">
        <v>5227.97</v>
      </c>
      <c r="CM115" s="69">
        <v>566.55</v>
      </c>
      <c r="CN115" s="189">
        <v>3553.96</v>
      </c>
      <c r="CO115" s="69">
        <v>10194.52</v>
      </c>
      <c r="CP115" s="24">
        <v>1179.53</v>
      </c>
      <c r="CQ115" s="188">
        <v>9.23</v>
      </c>
      <c r="CR115" s="187">
        <v>10.6</v>
      </c>
      <c r="CS115" s="69">
        <v>5227.97</v>
      </c>
      <c r="CT115" s="69">
        <v>566.55</v>
      </c>
      <c r="CU115" s="189">
        <v>3553</v>
      </c>
      <c r="CV115" s="69">
        <v>10194.52</v>
      </c>
      <c r="CW115" s="24">
        <v>1179.53</v>
      </c>
      <c r="CX115" s="188">
        <v>9.28</v>
      </c>
      <c r="CY115" s="187">
        <v>10.69</v>
      </c>
      <c r="CZ115" s="69">
        <v>6627.33</v>
      </c>
      <c r="DA115" s="69">
        <v>1327.44</v>
      </c>
      <c r="DB115" s="69">
        <v>3471</v>
      </c>
      <c r="DC115" s="69">
        <v>11593.97</v>
      </c>
      <c r="DD115" s="24">
        <v>713.8</v>
      </c>
      <c r="DE115" s="183">
        <v>9.3</v>
      </c>
      <c r="DF115" s="182">
        <v>10.75</v>
      </c>
      <c r="DG115" s="69">
        <v>7617.5</v>
      </c>
      <c r="DH115" s="69">
        <v>819.17</v>
      </c>
      <c r="DI115" s="69">
        <v>3429</v>
      </c>
      <c r="DJ115" s="69">
        <v>12584.18</v>
      </c>
      <c r="DK115" s="24">
        <v>1433.35</v>
      </c>
      <c r="DL115" s="183">
        <v>9.3</v>
      </c>
      <c r="DM115" s="182">
        <v>10.75</v>
      </c>
      <c r="DN115" s="69">
        <v>7650.8</v>
      </c>
      <c r="DO115" s="69">
        <v>822.92</v>
      </c>
      <c r="DP115" s="69">
        <v>3432</v>
      </c>
      <c r="DQ115" s="69">
        <v>12617.49</v>
      </c>
      <c r="DR115" s="24">
        <v>1437.11</v>
      </c>
      <c r="DS115" s="186"/>
      <c r="DT115" s="72"/>
      <c r="DU115" s="72"/>
      <c r="DV115" s="72"/>
      <c r="DW115" s="72"/>
      <c r="DX115" s="72"/>
      <c r="DY115" s="185"/>
      <c r="DZ115" s="186"/>
      <c r="EA115" s="72"/>
      <c r="EB115" s="72"/>
      <c r="EC115" s="72"/>
      <c r="ED115" s="72"/>
      <c r="EE115" s="72"/>
      <c r="EF115" s="185"/>
      <c r="EG115" s="183">
        <v>9.28</v>
      </c>
      <c r="EH115" s="182">
        <v>10.72</v>
      </c>
      <c r="EI115" s="69">
        <v>8686.91</v>
      </c>
      <c r="EJ115" s="69">
        <v>936.08</v>
      </c>
      <c r="EK115" s="69">
        <v>3528</v>
      </c>
      <c r="EL115" s="69">
        <v>13653.44</v>
      </c>
      <c r="EM115" s="24">
        <v>1550.76</v>
      </c>
      <c r="EN115" s="182">
        <v>9.21</v>
      </c>
      <c r="EO115" s="182">
        <v>10.76</v>
      </c>
      <c r="EP115" s="69">
        <v>9401.21</v>
      </c>
      <c r="EQ115" s="69">
        <v>1020.2</v>
      </c>
      <c r="ER115" s="69">
        <v>0</v>
      </c>
      <c r="ES115" s="69">
        <v>14367.63</v>
      </c>
      <c r="ET115" s="69">
        <v>1635.5</v>
      </c>
      <c r="EU115" s="191"/>
      <c r="EV115" s="190"/>
      <c r="EW115" s="72"/>
      <c r="EX115" s="72"/>
      <c r="EY115" s="72"/>
      <c r="EZ115" s="72"/>
      <c r="FA115" s="185"/>
      <c r="FB115" s="183">
        <v>8.98</v>
      </c>
      <c r="FC115" s="182">
        <v>10.81</v>
      </c>
      <c r="FD115" s="69">
        <v>10930.74</v>
      </c>
      <c r="FE115" s="69">
        <v>1216.59</v>
      </c>
      <c r="FF115" s="69">
        <v>0</v>
      </c>
      <c r="FG115" s="69">
        <v>15897.07</v>
      </c>
      <c r="FH115" s="69">
        <v>1833.27</v>
      </c>
      <c r="FI115" s="183">
        <v>8.93</v>
      </c>
      <c r="FJ115" s="182">
        <v>10.83</v>
      </c>
      <c r="FK115" s="69">
        <v>11375.26</v>
      </c>
      <c r="FL115" s="69">
        <v>1273.85</v>
      </c>
      <c r="FM115" s="69">
        <v>0</v>
      </c>
      <c r="FN115" s="69">
        <v>16341.57</v>
      </c>
      <c r="FO115" s="24">
        <v>1891.42</v>
      </c>
      <c r="FP115" s="72"/>
      <c r="FQ115" s="184">
        <f t="shared" si="113"/>
        <v>72745.68999999999</v>
      </c>
      <c r="FR115" s="69">
        <f t="shared" si="114"/>
        <v>8549.35</v>
      </c>
      <c r="FS115" s="182">
        <f t="shared" si="105"/>
        <v>8.508914712814423</v>
      </c>
      <c r="FT115" s="69">
        <f t="shared" si="115"/>
        <v>1842.8914285714272</v>
      </c>
      <c r="FU115" s="181">
        <f t="shared" si="116"/>
        <v>7187.276571428566</v>
      </c>
      <c r="FV115" s="166"/>
      <c r="FW115" s="183">
        <f t="shared" si="106"/>
        <v>8.88578947368421</v>
      </c>
      <c r="FX115" s="182">
        <f t="shared" si="107"/>
        <v>10.308333333333334</v>
      </c>
      <c r="FY115" s="69">
        <f t="shared" si="117"/>
        <v>92560.38</v>
      </c>
      <c r="FZ115" s="69">
        <f t="shared" si="118"/>
        <v>11060.54</v>
      </c>
      <c r="GA115" s="69">
        <f t="shared" si="119"/>
        <v>2162.3714285714286</v>
      </c>
      <c r="GB115" s="181">
        <f t="shared" si="120"/>
        <v>8325.130000000001</v>
      </c>
      <c r="GC115" s="162"/>
      <c r="GD115" s="161">
        <f t="shared" si="83"/>
        <v>15897.07</v>
      </c>
      <c r="GE115" s="160">
        <f t="shared" si="121"/>
        <v>92560.38</v>
      </c>
      <c r="GF115" s="69">
        <f t="shared" si="108"/>
        <v>1891.42</v>
      </c>
      <c r="GG115" s="24">
        <f t="shared" si="122"/>
        <v>11060.54</v>
      </c>
      <c r="GH115" s="69"/>
      <c r="GI115" s="161">
        <f t="shared" si="123"/>
        <v>379.5899999999997</v>
      </c>
      <c r="GJ115" s="24">
        <f t="shared" si="124"/>
        <v>2162.3714285714286</v>
      </c>
    </row>
    <row r="116" spans="1:192" s="20" customFormat="1" ht="12.75">
      <c r="A116" s="20" t="s">
        <v>14</v>
      </c>
      <c r="B116" s="21" t="s">
        <v>89</v>
      </c>
      <c r="C116" s="20">
        <v>8.4</v>
      </c>
      <c r="D116" s="183"/>
      <c r="E116" s="182"/>
      <c r="F116" s="69"/>
      <c r="G116" s="69"/>
      <c r="H116" s="69"/>
      <c r="I116" s="69"/>
      <c r="J116" s="24"/>
      <c r="K116" s="183"/>
      <c r="L116" s="182"/>
      <c r="M116" s="69"/>
      <c r="N116" s="69"/>
      <c r="O116" s="69"/>
      <c r="P116" s="69"/>
      <c r="Q116" s="24"/>
      <c r="R116" s="30"/>
      <c r="S116" s="22"/>
      <c r="T116" s="69"/>
      <c r="U116" s="69"/>
      <c r="V116" s="69"/>
      <c r="W116" s="69"/>
      <c r="X116" s="24"/>
      <c r="Y116" s="183"/>
      <c r="Z116" s="182"/>
      <c r="AA116" s="69"/>
      <c r="AB116" s="69"/>
      <c r="AC116" s="69"/>
      <c r="AD116" s="69"/>
      <c r="AE116" s="24"/>
      <c r="AF116" s="30"/>
      <c r="AG116" s="22"/>
      <c r="AH116" s="22"/>
      <c r="AI116" s="22"/>
      <c r="AJ116" s="22"/>
      <c r="AK116" s="22"/>
      <c r="AL116" s="23"/>
      <c r="AM116" s="183"/>
      <c r="AN116" s="182"/>
      <c r="AO116" s="69"/>
      <c r="AP116" s="69"/>
      <c r="AQ116" s="69"/>
      <c r="AR116" s="69"/>
      <c r="AS116" s="24"/>
      <c r="AT116" s="188"/>
      <c r="AU116" s="187"/>
      <c r="AV116" s="69"/>
      <c r="AW116" s="69"/>
      <c r="AX116" s="69"/>
      <c r="AY116" s="69"/>
      <c r="AZ116" s="24"/>
      <c r="BA116" s="188"/>
      <c r="BB116" s="187"/>
      <c r="BC116" s="69"/>
      <c r="BD116" s="69"/>
      <c r="BE116" s="69"/>
      <c r="BF116" s="69"/>
      <c r="BG116" s="24"/>
      <c r="BH116" s="188"/>
      <c r="BI116" s="187"/>
      <c r="BJ116" s="69"/>
      <c r="BK116" s="69"/>
      <c r="BL116" s="69"/>
      <c r="BM116" s="69"/>
      <c r="BN116" s="24"/>
      <c r="BO116" s="188">
        <v>8.47</v>
      </c>
      <c r="BP116" s="187">
        <v>8.66</v>
      </c>
      <c r="BQ116" s="69">
        <v>2214.34</v>
      </c>
      <c r="BR116" s="24">
        <v>261.5</v>
      </c>
      <c r="BS116" s="69">
        <v>261.5</v>
      </c>
      <c r="BT116" s="69">
        <v>2214.34</v>
      </c>
      <c r="BU116" s="69">
        <v>261.5</v>
      </c>
      <c r="BV116" s="188">
        <v>7.76</v>
      </c>
      <c r="BW116" s="187">
        <v>8.25</v>
      </c>
      <c r="BX116" s="69">
        <f>CA116-BT116</f>
        <v>654.1799999999998</v>
      </c>
      <c r="BY116" s="69">
        <f>CB116-BU116</f>
        <v>84.25</v>
      </c>
      <c r="BZ116" s="189"/>
      <c r="CA116" s="69">
        <v>2868.52</v>
      </c>
      <c r="CB116" s="24">
        <v>345.75</v>
      </c>
      <c r="CC116" s="69"/>
      <c r="CD116" s="184">
        <f t="shared" si="109"/>
        <v>2868.52</v>
      </c>
      <c r="CE116" s="69">
        <f t="shared" si="110"/>
        <v>345.75</v>
      </c>
      <c r="CF116" s="182">
        <f>CD116/CE116</f>
        <v>8.296514822848879</v>
      </c>
      <c r="CG116" s="69">
        <f t="shared" si="111"/>
        <v>-4.2595238095238415</v>
      </c>
      <c r="CH116" s="181">
        <f t="shared" si="112"/>
        <v>-16.186190476190596</v>
      </c>
      <c r="CI116" s="72"/>
      <c r="CJ116" s="188"/>
      <c r="CK116" s="187"/>
      <c r="CL116" s="205">
        <f>CO116-CA116</f>
        <v>-2868.52</v>
      </c>
      <c r="CM116" s="205">
        <f>CP116-CB116</f>
        <v>-345.75</v>
      </c>
      <c r="CN116" s="189"/>
      <c r="CO116" s="69"/>
      <c r="CP116" s="24"/>
      <c r="CQ116" s="188">
        <v>7.54</v>
      </c>
      <c r="CR116" s="187">
        <v>7.98</v>
      </c>
      <c r="CS116" s="69">
        <f>CV116-CO116</f>
        <v>5055.06</v>
      </c>
      <c r="CT116" s="69">
        <f>CW116-CP116</f>
        <v>635.75</v>
      </c>
      <c r="CU116" s="69"/>
      <c r="CV116" s="69">
        <v>5055.06</v>
      </c>
      <c r="CW116" s="24">
        <v>635.75</v>
      </c>
      <c r="CX116" s="188">
        <v>7.839813548788067</v>
      </c>
      <c r="CY116" s="187">
        <v>8.228480104370515</v>
      </c>
      <c r="CZ116" s="69">
        <f>DC116-CV116</f>
        <v>1252.0699999999997</v>
      </c>
      <c r="DA116" s="69">
        <f>DD116-CW116</f>
        <v>168.75</v>
      </c>
      <c r="DB116" s="69">
        <v>0</v>
      </c>
      <c r="DC116" s="69">
        <v>6307.13</v>
      </c>
      <c r="DD116" s="24">
        <v>804.5</v>
      </c>
      <c r="DE116" s="183">
        <v>7.809837728194726</v>
      </c>
      <c r="DF116" s="182">
        <v>8.200745473908412</v>
      </c>
      <c r="DG116" s="69">
        <f>DJ116-DC116</f>
        <v>1393.37</v>
      </c>
      <c r="DH116" s="69">
        <f>DK116-DD116</f>
        <v>181.5</v>
      </c>
      <c r="DI116" s="69">
        <v>0</v>
      </c>
      <c r="DJ116" s="69">
        <v>7700.5</v>
      </c>
      <c r="DK116" s="24">
        <v>986</v>
      </c>
      <c r="DL116" s="183">
        <v>7.801183431952662</v>
      </c>
      <c r="DM116" s="182">
        <v>8.197305699481864</v>
      </c>
      <c r="DN116" s="69">
        <f>DQ116-DJ116</f>
        <v>209.89999999999964</v>
      </c>
      <c r="DO116" s="69">
        <f>DR116-DK116</f>
        <v>28</v>
      </c>
      <c r="DP116" s="69">
        <v>0</v>
      </c>
      <c r="DQ116" s="69">
        <v>7910.4</v>
      </c>
      <c r="DR116" s="24">
        <v>1014</v>
      </c>
      <c r="DS116" s="186"/>
      <c r="DT116" s="72"/>
      <c r="DU116" s="72"/>
      <c r="DV116" s="72"/>
      <c r="DW116" s="72"/>
      <c r="DX116" s="72"/>
      <c r="DY116" s="185"/>
      <c r="DZ116" s="186"/>
      <c r="EA116" s="72"/>
      <c r="EB116" s="72"/>
      <c r="EC116" s="72"/>
      <c r="ED116" s="72"/>
      <c r="EE116" s="72"/>
      <c r="EF116" s="185"/>
      <c r="EG116" s="183">
        <v>7.754323144104804</v>
      </c>
      <c r="EH116" s="182">
        <v>8.12323879231473</v>
      </c>
      <c r="EI116" s="205">
        <f>EL116-DQ116</f>
        <v>968.3000000000011</v>
      </c>
      <c r="EJ116" s="205">
        <f>EM116-DR116</f>
        <v>131</v>
      </c>
      <c r="EK116" s="69">
        <v>0</v>
      </c>
      <c r="EL116" s="69">
        <v>8878.7</v>
      </c>
      <c r="EM116" s="24">
        <v>1145</v>
      </c>
      <c r="EN116" s="182">
        <v>7.729460895975703</v>
      </c>
      <c r="EO116" s="182">
        <v>7.729460895975703</v>
      </c>
      <c r="EP116" s="69">
        <f>ES116-EL116</f>
        <v>1301</v>
      </c>
      <c r="EQ116" s="69">
        <f>ET116-EM116</f>
        <v>172</v>
      </c>
      <c r="ER116" s="69">
        <v>0</v>
      </c>
      <c r="ES116" s="69">
        <v>10179.7</v>
      </c>
      <c r="ET116" s="69">
        <v>1317</v>
      </c>
      <c r="EU116" s="183">
        <v>7.705878423513695</v>
      </c>
      <c r="EV116" s="182">
        <v>8.112306610407877</v>
      </c>
      <c r="EW116" s="69">
        <f>EZ116-ES116</f>
        <v>1356</v>
      </c>
      <c r="EX116" s="69">
        <f>FA116-ET116</f>
        <v>180</v>
      </c>
      <c r="EY116" s="69">
        <v>0</v>
      </c>
      <c r="EZ116" s="69">
        <v>11535.7</v>
      </c>
      <c r="FA116" s="24">
        <v>1497</v>
      </c>
      <c r="FB116" s="183">
        <v>7.686194477791117</v>
      </c>
      <c r="FC116" s="182">
        <v>8.084090909090909</v>
      </c>
      <c r="FD116" s="69">
        <f>FG116-EZ116</f>
        <v>1269.5</v>
      </c>
      <c r="FE116" s="69">
        <f>FH116-FA116</f>
        <v>169</v>
      </c>
      <c r="FF116" s="69">
        <v>0</v>
      </c>
      <c r="FG116" s="69">
        <v>12805.2</v>
      </c>
      <c r="FH116" s="69">
        <v>1666</v>
      </c>
      <c r="FI116" s="183">
        <v>7.680888139404159</v>
      </c>
      <c r="FJ116" s="182">
        <v>8.075827423167848</v>
      </c>
      <c r="FK116" s="69">
        <v>3484.5999999999985</v>
      </c>
      <c r="FL116" s="69">
        <v>462</v>
      </c>
      <c r="FM116" s="69">
        <v>0</v>
      </c>
      <c r="FN116" s="69">
        <v>13664.3</v>
      </c>
      <c r="FO116" s="24">
        <v>1779</v>
      </c>
      <c r="FP116" s="72"/>
      <c r="FQ116" s="184">
        <f t="shared" si="113"/>
        <v>13421.279999999999</v>
      </c>
      <c r="FR116" s="69">
        <f t="shared" si="114"/>
        <v>1782.25</v>
      </c>
      <c r="FS116" s="182">
        <f t="shared" si="105"/>
        <v>7.53052602047973</v>
      </c>
      <c r="FT116" s="69">
        <f t="shared" si="115"/>
        <v>-184.47857142857174</v>
      </c>
      <c r="FU116" s="181">
        <f t="shared" si="116"/>
        <v>-719.4664285714298</v>
      </c>
      <c r="FV116" s="166"/>
      <c r="FW116" s="183">
        <f t="shared" si="106"/>
        <v>7.797961799065902</v>
      </c>
      <c r="FX116" s="182">
        <f t="shared" si="107"/>
        <v>8.149223264428896</v>
      </c>
      <c r="FY116" s="69">
        <f t="shared" si="117"/>
        <v>16289.8</v>
      </c>
      <c r="FZ116" s="69">
        <f t="shared" si="118"/>
        <v>2128</v>
      </c>
      <c r="GA116" s="69">
        <f t="shared" si="119"/>
        <v>-188.7380952380954</v>
      </c>
      <c r="GB116" s="181">
        <f t="shared" si="120"/>
        <v>-726.6416666666673</v>
      </c>
      <c r="GC116" s="162"/>
      <c r="GD116" s="161">
        <f t="shared" si="83"/>
        <v>12805.2</v>
      </c>
      <c r="GE116" s="160">
        <f t="shared" si="121"/>
        <v>16289.8</v>
      </c>
      <c r="GF116" s="69">
        <f t="shared" si="108"/>
        <v>1779</v>
      </c>
      <c r="GG116" s="24">
        <f t="shared" si="122"/>
        <v>2128</v>
      </c>
      <c r="GH116" s="69"/>
      <c r="GI116" s="161">
        <f t="shared" si="123"/>
        <v>-254.57142857142844</v>
      </c>
      <c r="GJ116" s="24">
        <f t="shared" si="124"/>
        <v>-188.7380952380954</v>
      </c>
    </row>
    <row r="117" spans="1:192" s="20" customFormat="1" ht="12.75">
      <c r="A117" s="20" t="s">
        <v>12</v>
      </c>
      <c r="B117" s="21" t="s">
        <v>190</v>
      </c>
      <c r="C117" s="20">
        <v>6.3</v>
      </c>
      <c r="D117" s="183"/>
      <c r="E117" s="182"/>
      <c r="F117" s="69"/>
      <c r="G117" s="69"/>
      <c r="H117" s="69"/>
      <c r="I117" s="69"/>
      <c r="J117" s="24"/>
      <c r="K117" s="183"/>
      <c r="L117" s="182"/>
      <c r="M117" s="69"/>
      <c r="N117" s="69"/>
      <c r="O117" s="69"/>
      <c r="P117" s="69"/>
      <c r="Q117" s="24"/>
      <c r="R117" s="30"/>
      <c r="S117" s="22"/>
      <c r="T117" s="69"/>
      <c r="U117" s="69"/>
      <c r="V117" s="69"/>
      <c r="W117" s="69"/>
      <c r="X117" s="24"/>
      <c r="Y117" s="183"/>
      <c r="Z117" s="182"/>
      <c r="AA117" s="69"/>
      <c r="AB117" s="69"/>
      <c r="AC117" s="69"/>
      <c r="AD117" s="69"/>
      <c r="AE117" s="24"/>
      <c r="AF117" s="30"/>
      <c r="AG117" s="22"/>
      <c r="AH117" s="22"/>
      <c r="AI117" s="22"/>
      <c r="AJ117" s="22"/>
      <c r="AK117" s="22"/>
      <c r="AL117" s="23"/>
      <c r="AM117" s="183"/>
      <c r="AN117" s="182"/>
      <c r="AO117" s="69"/>
      <c r="AP117" s="69"/>
      <c r="AQ117" s="69"/>
      <c r="AR117" s="69"/>
      <c r="AS117" s="24"/>
      <c r="AT117" s="188"/>
      <c r="AU117" s="187"/>
      <c r="AV117" s="69"/>
      <c r="AW117" s="69"/>
      <c r="AX117" s="69"/>
      <c r="AY117" s="69"/>
      <c r="AZ117" s="24"/>
      <c r="BA117" s="188"/>
      <c r="BB117" s="187"/>
      <c r="BC117" s="69"/>
      <c r="BD117" s="69"/>
      <c r="BE117" s="69"/>
      <c r="BF117" s="69"/>
      <c r="BG117" s="24"/>
      <c r="BH117" s="188"/>
      <c r="BI117" s="187"/>
      <c r="BJ117" s="69"/>
      <c r="BK117" s="69"/>
      <c r="BL117" s="69"/>
      <c r="BM117" s="69"/>
      <c r="BN117" s="24"/>
      <c r="BO117" s="188"/>
      <c r="BP117" s="187"/>
      <c r="BQ117" s="69"/>
      <c r="BR117" s="69"/>
      <c r="BS117" s="69"/>
      <c r="BT117" s="69"/>
      <c r="BU117" s="69"/>
      <c r="BV117" s="188"/>
      <c r="BW117" s="187"/>
      <c r="BX117" s="69"/>
      <c r="BY117" s="69"/>
      <c r="BZ117" s="189"/>
      <c r="CA117" s="69"/>
      <c r="CB117" s="24"/>
      <c r="CC117" s="69"/>
      <c r="CD117" s="184">
        <f t="shared" si="109"/>
        <v>0</v>
      </c>
      <c r="CE117" s="69">
        <f t="shared" si="110"/>
        <v>0</v>
      </c>
      <c r="CF117" s="182"/>
      <c r="CG117" s="69">
        <f t="shared" si="111"/>
        <v>0</v>
      </c>
      <c r="CH117" s="181">
        <f t="shared" si="112"/>
        <v>0</v>
      </c>
      <c r="CI117" s="72"/>
      <c r="CJ117" s="209"/>
      <c r="CK117" s="208"/>
      <c r="CL117" s="72"/>
      <c r="CM117" s="72"/>
      <c r="CN117" s="210"/>
      <c r="CO117" s="72"/>
      <c r="CP117" s="185"/>
      <c r="CQ117" s="209"/>
      <c r="CR117" s="208"/>
      <c r="CS117" s="72"/>
      <c r="CT117" s="72"/>
      <c r="CU117" s="72"/>
      <c r="CV117" s="72"/>
      <c r="CW117" s="185"/>
      <c r="CX117" s="209"/>
      <c r="CY117" s="208"/>
      <c r="CZ117" s="72"/>
      <c r="DA117" s="72"/>
      <c r="DB117" s="72"/>
      <c r="DC117" s="72"/>
      <c r="DD117" s="185"/>
      <c r="DE117" s="191"/>
      <c r="DF117" s="190"/>
      <c r="DG117" s="72"/>
      <c r="DH117" s="72"/>
      <c r="DI117" s="72"/>
      <c r="DJ117" s="72"/>
      <c r="DK117" s="185"/>
      <c r="DL117" s="183">
        <v>8.38</v>
      </c>
      <c r="DM117" s="182">
        <v>9.39</v>
      </c>
      <c r="DN117" s="69">
        <v>436</v>
      </c>
      <c r="DO117" s="69">
        <v>52.01</v>
      </c>
      <c r="DP117" s="69">
        <v>3121</v>
      </c>
      <c r="DQ117" s="69">
        <v>1971.48</v>
      </c>
      <c r="DR117" s="24">
        <v>227.73</v>
      </c>
      <c r="DS117" s="186"/>
      <c r="DT117" s="72"/>
      <c r="DU117" s="72"/>
      <c r="DV117" s="72"/>
      <c r="DW117" s="72"/>
      <c r="DX117" s="72"/>
      <c r="DY117" s="185"/>
      <c r="DZ117" s="186"/>
      <c r="EA117" s="72"/>
      <c r="EB117" s="72"/>
      <c r="EC117" s="72"/>
      <c r="ED117" s="72"/>
      <c r="EE117" s="72"/>
      <c r="EF117" s="185"/>
      <c r="EG117" s="183">
        <v>8.68</v>
      </c>
      <c r="EH117" s="182">
        <v>9.65</v>
      </c>
      <c r="EI117" s="69">
        <v>1705.19</v>
      </c>
      <c r="EJ117" s="69">
        <v>196.34</v>
      </c>
      <c r="EK117" s="69">
        <v>0</v>
      </c>
      <c r="EL117" s="69">
        <v>3676.67</v>
      </c>
      <c r="EM117" s="24">
        <v>425.1</v>
      </c>
      <c r="EN117" s="182">
        <v>9.15</v>
      </c>
      <c r="EO117" s="182">
        <v>10.14</v>
      </c>
      <c r="EP117" s="69">
        <v>1006.25</v>
      </c>
      <c r="EQ117" s="69">
        <v>109.99</v>
      </c>
      <c r="ER117" s="69"/>
      <c r="ES117" s="69">
        <v>4682.91</v>
      </c>
      <c r="ET117" s="69">
        <v>535.67</v>
      </c>
      <c r="EU117" s="183">
        <v>8.97</v>
      </c>
      <c r="EV117" s="182">
        <v>9.96</v>
      </c>
      <c r="EW117" s="69">
        <v>1455.76</v>
      </c>
      <c r="EX117" s="69">
        <v>162.25</v>
      </c>
      <c r="EY117" s="69">
        <v>0</v>
      </c>
      <c r="EZ117" s="69">
        <v>6138.61</v>
      </c>
      <c r="FA117" s="24">
        <v>699.12</v>
      </c>
      <c r="FB117" s="183">
        <v>8.93</v>
      </c>
      <c r="FC117" s="182">
        <v>10.11</v>
      </c>
      <c r="FD117" s="69">
        <v>1536.39</v>
      </c>
      <c r="FE117" s="69">
        <v>171.96</v>
      </c>
      <c r="FF117" s="69">
        <v>0</v>
      </c>
      <c r="FG117" s="69">
        <v>7674.92</v>
      </c>
      <c r="FH117" s="69">
        <v>872.32</v>
      </c>
      <c r="FI117" s="183">
        <v>8.8</v>
      </c>
      <c r="FJ117" s="182">
        <v>10.09</v>
      </c>
      <c r="FK117" s="69">
        <v>1251.51</v>
      </c>
      <c r="FL117" s="69">
        <v>142.19</v>
      </c>
      <c r="FM117" s="69">
        <v>0</v>
      </c>
      <c r="FN117" s="69">
        <v>8926.45</v>
      </c>
      <c r="FO117" s="24">
        <v>1015.59</v>
      </c>
      <c r="FP117" s="72"/>
      <c r="FQ117" s="184">
        <f t="shared" si="113"/>
        <v>7391.1</v>
      </c>
      <c r="FR117" s="69">
        <f t="shared" si="114"/>
        <v>834.74</v>
      </c>
      <c r="FS117" s="182">
        <f t="shared" si="105"/>
        <v>8.85437381699691</v>
      </c>
      <c r="FT117" s="69">
        <f t="shared" si="115"/>
        <v>338.45047619047637</v>
      </c>
      <c r="FU117" s="181">
        <f t="shared" si="116"/>
        <v>1319.9568571428579</v>
      </c>
      <c r="FV117" s="166"/>
      <c r="FW117" s="183">
        <f t="shared" si="106"/>
        <v>8.818333333333333</v>
      </c>
      <c r="FX117" s="182">
        <f t="shared" si="107"/>
        <v>9.889999999999999</v>
      </c>
      <c r="FY117" s="69">
        <f t="shared" si="117"/>
        <v>7391.1</v>
      </c>
      <c r="FZ117" s="69">
        <f t="shared" si="118"/>
        <v>834.74</v>
      </c>
      <c r="GA117" s="69">
        <f t="shared" si="119"/>
        <v>338.45047619047637</v>
      </c>
      <c r="GB117" s="181">
        <f t="shared" si="120"/>
        <v>1303.034333333334</v>
      </c>
      <c r="GC117" s="162"/>
      <c r="GD117" s="161">
        <f t="shared" si="83"/>
        <v>7674.92</v>
      </c>
      <c r="GE117" s="160">
        <f t="shared" si="121"/>
        <v>7391.1</v>
      </c>
      <c r="GF117" s="69">
        <f t="shared" si="108"/>
        <v>1015.59</v>
      </c>
      <c r="GG117" s="24">
        <f t="shared" si="122"/>
        <v>834.74</v>
      </c>
      <c r="GH117" s="69"/>
      <c r="GI117" s="161">
        <f t="shared" si="123"/>
        <v>202.65126984126994</v>
      </c>
      <c r="GJ117" s="24">
        <f t="shared" si="124"/>
        <v>338.45047619047637</v>
      </c>
    </row>
    <row r="118" spans="1:192" s="20" customFormat="1" ht="12.75">
      <c r="A118" s="20" t="s">
        <v>14</v>
      </c>
      <c r="B118" s="68" t="s">
        <v>90</v>
      </c>
      <c r="C118" s="20">
        <v>5.5</v>
      </c>
      <c r="D118" s="183"/>
      <c r="E118" s="182"/>
      <c r="F118" s="69"/>
      <c r="G118" s="69"/>
      <c r="H118" s="69"/>
      <c r="I118" s="69"/>
      <c r="J118" s="24"/>
      <c r="K118" s="183"/>
      <c r="L118" s="182"/>
      <c r="M118" s="69"/>
      <c r="N118" s="69"/>
      <c r="O118" s="69"/>
      <c r="P118" s="69"/>
      <c r="Q118" s="24"/>
      <c r="R118" s="30"/>
      <c r="S118" s="22"/>
      <c r="T118" s="69"/>
      <c r="U118" s="69"/>
      <c r="V118" s="69"/>
      <c r="W118" s="69"/>
      <c r="X118" s="24"/>
      <c r="Y118" s="183"/>
      <c r="Z118" s="182"/>
      <c r="AA118" s="69"/>
      <c r="AB118" s="69"/>
      <c r="AC118" s="69"/>
      <c r="AD118" s="69"/>
      <c r="AE118" s="24"/>
      <c r="AF118" s="30"/>
      <c r="AG118" s="22"/>
      <c r="AH118" s="22"/>
      <c r="AI118" s="22"/>
      <c r="AJ118" s="22"/>
      <c r="AK118" s="22"/>
      <c r="AL118" s="23"/>
      <c r="AM118" s="183"/>
      <c r="AN118" s="182"/>
      <c r="AO118" s="69"/>
      <c r="AP118" s="69"/>
      <c r="AQ118" s="69"/>
      <c r="AR118" s="69"/>
      <c r="AS118" s="24"/>
      <c r="AT118" s="188">
        <v>8.6</v>
      </c>
      <c r="AU118" s="187"/>
      <c r="AV118" s="69">
        <v>1810</v>
      </c>
      <c r="AW118" s="69"/>
      <c r="AX118" s="69"/>
      <c r="AY118" s="69"/>
      <c r="AZ118" s="24"/>
      <c r="BA118" s="188">
        <v>8.25</v>
      </c>
      <c r="BB118" s="187"/>
      <c r="BC118" s="69">
        <v>680</v>
      </c>
      <c r="BD118" s="69">
        <v>92.88</v>
      </c>
      <c r="BE118" s="69"/>
      <c r="BF118" s="69">
        <v>2490</v>
      </c>
      <c r="BG118" s="24">
        <v>301</v>
      </c>
      <c r="BH118" s="188">
        <v>6.7</v>
      </c>
      <c r="BI118" s="187"/>
      <c r="BJ118" s="69">
        <v>707</v>
      </c>
      <c r="BK118" s="69">
        <v>104</v>
      </c>
      <c r="BL118" s="69"/>
      <c r="BM118" s="69">
        <v>3197</v>
      </c>
      <c r="BN118" s="24">
        <v>405</v>
      </c>
      <c r="BO118" s="188"/>
      <c r="BP118" s="187">
        <v>7.86</v>
      </c>
      <c r="BQ118" s="69">
        <v>4310</v>
      </c>
      <c r="BR118" s="69">
        <v>548</v>
      </c>
      <c r="BS118" s="69"/>
      <c r="BT118" s="69">
        <v>7507</v>
      </c>
      <c r="BU118" s="69">
        <v>953</v>
      </c>
      <c r="BV118" s="188"/>
      <c r="BW118" s="187">
        <v>7.67</v>
      </c>
      <c r="BX118" s="69">
        <f>CA118-BT118</f>
        <v>4152</v>
      </c>
      <c r="BY118" s="69">
        <f>CB118-BU118</f>
        <v>541</v>
      </c>
      <c r="BZ118" s="189"/>
      <c r="CA118" s="69">
        <v>11659</v>
      </c>
      <c r="CB118" s="24">
        <v>1494</v>
      </c>
      <c r="CC118" s="69"/>
      <c r="CD118" s="184">
        <f t="shared" si="109"/>
        <v>11659</v>
      </c>
      <c r="CE118" s="69">
        <f t="shared" si="110"/>
        <v>1285.88</v>
      </c>
      <c r="CF118" s="182">
        <f>CD118/CE118</f>
        <v>9.06694248296886</v>
      </c>
      <c r="CG118" s="69">
        <f t="shared" si="111"/>
        <v>833.9381818181819</v>
      </c>
      <c r="CH118" s="181">
        <f t="shared" si="112"/>
        <v>3168.965090909091</v>
      </c>
      <c r="CI118" s="72"/>
      <c r="CJ118" s="188"/>
      <c r="CK118" s="187">
        <v>7.58</v>
      </c>
      <c r="CL118" s="205">
        <f>CO118-CA118</f>
        <v>4743</v>
      </c>
      <c r="CM118" s="205">
        <f>CP118-CB118</f>
        <v>625</v>
      </c>
      <c r="CN118" s="189"/>
      <c r="CO118" s="69">
        <v>16402</v>
      </c>
      <c r="CP118" s="24">
        <v>2119</v>
      </c>
      <c r="CQ118" s="188"/>
      <c r="CR118" s="187"/>
      <c r="CS118" s="69"/>
      <c r="CT118" s="69"/>
      <c r="CU118" s="189"/>
      <c r="CV118" s="69"/>
      <c r="CW118" s="24"/>
      <c r="CX118" s="188"/>
      <c r="CY118" s="187"/>
      <c r="CZ118" s="205">
        <f aca="true" t="shared" si="125" ref="CZ118:DA120">DC118-CV118</f>
        <v>6049.74</v>
      </c>
      <c r="DA118" s="205">
        <f t="shared" si="125"/>
        <v>824.88</v>
      </c>
      <c r="DB118" s="69"/>
      <c r="DC118" s="197">
        <v>6049.74</v>
      </c>
      <c r="DD118" s="112">
        <v>824.88</v>
      </c>
      <c r="DE118" s="191"/>
      <c r="DF118" s="190"/>
      <c r="DG118" s="69"/>
      <c r="DH118" s="69"/>
      <c r="DI118" s="72"/>
      <c r="DJ118" s="72"/>
      <c r="DK118" s="185"/>
      <c r="DL118" s="183"/>
      <c r="DM118" s="182"/>
      <c r="DN118" s="69">
        <f aca="true" t="shared" si="126" ref="DN118:DO120">DQ118-DJ118</f>
        <v>0</v>
      </c>
      <c r="DO118" s="69">
        <f t="shared" si="126"/>
        <v>0</v>
      </c>
      <c r="DP118" s="207"/>
      <c r="DQ118" s="207"/>
      <c r="DR118" s="206"/>
      <c r="DS118" s="186"/>
      <c r="DT118" s="72"/>
      <c r="DU118" s="72"/>
      <c r="DV118" s="72"/>
      <c r="DW118" s="72"/>
      <c r="DX118" s="72"/>
      <c r="DY118" s="185"/>
      <c r="DZ118" s="186"/>
      <c r="EA118" s="72"/>
      <c r="EB118" s="72"/>
      <c r="EC118" s="72"/>
      <c r="ED118" s="72"/>
      <c r="EE118" s="72"/>
      <c r="EF118" s="185"/>
      <c r="EG118" s="183">
        <v>7.2640625000000005</v>
      </c>
      <c r="EH118" s="182">
        <v>7.2640625000000005</v>
      </c>
      <c r="EI118" s="205">
        <f>EL118-DQ118</f>
        <v>7903.3</v>
      </c>
      <c r="EJ118" s="205">
        <f>EM118-DR118</f>
        <v>1088</v>
      </c>
      <c r="EK118" s="69">
        <v>0</v>
      </c>
      <c r="EL118" s="69">
        <v>7903.3</v>
      </c>
      <c r="EM118" s="24">
        <v>1088</v>
      </c>
      <c r="EN118" s="182">
        <v>7.3968692449355435</v>
      </c>
      <c r="EO118" s="182">
        <v>7.3968692449355435</v>
      </c>
      <c r="EP118" s="69">
        <v>4146.2</v>
      </c>
      <c r="EQ118" s="69">
        <v>541</v>
      </c>
      <c r="ER118" s="69"/>
      <c r="ES118" s="69">
        <v>7903.3</v>
      </c>
      <c r="ET118" s="69">
        <v>1088</v>
      </c>
      <c r="EU118" s="183">
        <v>7.191318074191002</v>
      </c>
      <c r="EV118" s="182">
        <v>7.780871050384286</v>
      </c>
      <c r="EW118" s="69">
        <v>1208.0999999999995</v>
      </c>
      <c r="EX118" s="69">
        <v>179</v>
      </c>
      <c r="EY118" s="69"/>
      <c r="EZ118" s="69">
        <v>9111.4</v>
      </c>
      <c r="FA118" s="24">
        <v>1267</v>
      </c>
      <c r="FB118" s="191"/>
      <c r="FC118" s="190"/>
      <c r="FD118" s="69"/>
      <c r="FE118" s="69"/>
      <c r="FF118" s="72"/>
      <c r="FG118" s="72"/>
      <c r="FH118" s="72"/>
      <c r="FI118" s="186"/>
      <c r="FJ118" s="72"/>
      <c r="FK118" s="72"/>
      <c r="FL118" s="72"/>
      <c r="FM118" s="72"/>
      <c r="FN118" s="72"/>
      <c r="FO118" s="185"/>
      <c r="FP118" s="72"/>
      <c r="FQ118" s="184">
        <f t="shared" si="113"/>
        <v>24050.34</v>
      </c>
      <c r="FR118" s="69">
        <f t="shared" si="114"/>
        <v>3257.88</v>
      </c>
      <c r="FS118" s="182">
        <f t="shared" si="105"/>
        <v>7.382205606099672</v>
      </c>
      <c r="FT118" s="69">
        <f t="shared" si="115"/>
        <v>1114.909090909091</v>
      </c>
      <c r="FU118" s="181">
        <f t="shared" si="116"/>
        <v>4348.145454545454</v>
      </c>
      <c r="FV118" s="166"/>
      <c r="FW118" s="183">
        <f t="shared" si="106"/>
        <v>7.567041636521091</v>
      </c>
      <c r="FX118" s="182">
        <f t="shared" si="107"/>
        <v>7.591967132553305</v>
      </c>
      <c r="FY118" s="69">
        <f t="shared" si="117"/>
        <v>35709.34</v>
      </c>
      <c r="FZ118" s="69">
        <f t="shared" si="118"/>
        <v>4543.76</v>
      </c>
      <c r="GA118" s="69">
        <f t="shared" si="119"/>
        <v>1948.847272727272</v>
      </c>
      <c r="GB118" s="181">
        <f t="shared" si="120"/>
        <v>7503.061999999997</v>
      </c>
      <c r="GC118" s="162"/>
      <c r="GD118" s="161">
        <f>EZ118</f>
        <v>9111.4</v>
      </c>
      <c r="GE118" s="160">
        <f t="shared" si="121"/>
        <v>35709.34</v>
      </c>
      <c r="GF118" s="69">
        <f>FA118</f>
        <v>1267</v>
      </c>
      <c r="GG118" s="24">
        <f t="shared" si="122"/>
        <v>4543.76</v>
      </c>
      <c r="GH118" s="72" t="s">
        <v>252</v>
      </c>
      <c r="GI118" s="161">
        <f t="shared" si="123"/>
        <v>389.6181818181817</v>
      </c>
      <c r="GJ118" s="24">
        <f t="shared" si="124"/>
        <v>1948.847272727272</v>
      </c>
    </row>
    <row r="119" spans="1:192" s="20" customFormat="1" ht="12.75">
      <c r="A119" s="20" t="s">
        <v>14</v>
      </c>
      <c r="B119" s="68" t="s">
        <v>91</v>
      </c>
      <c r="C119" s="20">
        <v>5.5</v>
      </c>
      <c r="D119" s="183"/>
      <c r="E119" s="182"/>
      <c r="F119" s="69"/>
      <c r="G119" s="69"/>
      <c r="H119" s="69"/>
      <c r="I119" s="69"/>
      <c r="J119" s="24"/>
      <c r="K119" s="183"/>
      <c r="L119" s="182"/>
      <c r="M119" s="69"/>
      <c r="N119" s="69"/>
      <c r="O119" s="69"/>
      <c r="P119" s="69"/>
      <c r="Q119" s="24"/>
      <c r="R119" s="30"/>
      <c r="S119" s="22"/>
      <c r="T119" s="69"/>
      <c r="U119" s="69"/>
      <c r="V119" s="69"/>
      <c r="W119" s="69"/>
      <c r="X119" s="24"/>
      <c r="Y119" s="183"/>
      <c r="Z119" s="182"/>
      <c r="AA119" s="69"/>
      <c r="AB119" s="69"/>
      <c r="AC119" s="69"/>
      <c r="AD119" s="69"/>
      <c r="AE119" s="24"/>
      <c r="AF119" s="30"/>
      <c r="AG119" s="22"/>
      <c r="AH119" s="22"/>
      <c r="AI119" s="22"/>
      <c r="AJ119" s="22"/>
      <c r="AK119" s="22"/>
      <c r="AL119" s="23"/>
      <c r="AM119" s="183"/>
      <c r="AN119" s="182"/>
      <c r="AO119" s="69"/>
      <c r="AP119" s="69"/>
      <c r="AQ119" s="69"/>
      <c r="AR119" s="69"/>
      <c r="AS119" s="24"/>
      <c r="AT119" s="188">
        <v>8.64</v>
      </c>
      <c r="AU119" s="187"/>
      <c r="AV119" s="69">
        <v>2011</v>
      </c>
      <c r="AW119" s="69"/>
      <c r="AX119" s="69"/>
      <c r="AY119" s="69"/>
      <c r="AZ119" s="24"/>
      <c r="BA119" s="188">
        <v>7.31</v>
      </c>
      <c r="BB119" s="187"/>
      <c r="BC119" s="69">
        <v>1046</v>
      </c>
      <c r="BD119" s="69">
        <v>143</v>
      </c>
      <c r="BE119" s="69"/>
      <c r="BF119" s="69">
        <v>3058</v>
      </c>
      <c r="BG119" s="24">
        <v>376</v>
      </c>
      <c r="BH119" s="188"/>
      <c r="BI119" s="187"/>
      <c r="BJ119" s="69"/>
      <c r="BK119" s="69"/>
      <c r="BL119" s="69"/>
      <c r="BM119" s="69"/>
      <c r="BN119" s="24"/>
      <c r="BO119" s="188"/>
      <c r="BP119" s="187">
        <v>7.8</v>
      </c>
      <c r="BQ119" s="69">
        <v>3197</v>
      </c>
      <c r="BR119" s="69">
        <v>405</v>
      </c>
      <c r="BS119" s="69"/>
      <c r="BT119" s="69">
        <v>3197</v>
      </c>
      <c r="BU119" s="69">
        <v>405</v>
      </c>
      <c r="BV119" s="188"/>
      <c r="BW119" s="187">
        <v>7.74</v>
      </c>
      <c r="BX119" s="69">
        <f>CA119-BT119</f>
        <v>5030</v>
      </c>
      <c r="BY119" s="69">
        <f>CB119-BU119</f>
        <v>649</v>
      </c>
      <c r="BZ119" s="189"/>
      <c r="CA119" s="69">
        <v>8227</v>
      </c>
      <c r="CB119" s="24">
        <v>1054</v>
      </c>
      <c r="CC119" s="69"/>
      <c r="CD119" s="184">
        <f t="shared" si="109"/>
        <v>11284</v>
      </c>
      <c r="CE119" s="69">
        <f t="shared" si="110"/>
        <v>1197</v>
      </c>
      <c r="CF119" s="182">
        <f>CD119/CE119</f>
        <v>9.426900584795321</v>
      </c>
      <c r="CG119" s="69">
        <f t="shared" si="111"/>
        <v>854.6363636363635</v>
      </c>
      <c r="CH119" s="181">
        <f t="shared" si="112"/>
        <v>3247.6181818181813</v>
      </c>
      <c r="CI119" s="72"/>
      <c r="CJ119" s="188">
        <v>7.75</v>
      </c>
      <c r="CK119" s="187">
        <v>7.25</v>
      </c>
      <c r="CL119" s="205">
        <f>CO119-CA119</f>
        <v>-1920.9700000000003</v>
      </c>
      <c r="CM119" s="205">
        <f>CP119-CB119</f>
        <v>-228.37</v>
      </c>
      <c r="CN119" s="189"/>
      <c r="CO119" s="69">
        <v>6306.03</v>
      </c>
      <c r="CP119" s="24">
        <v>825.63</v>
      </c>
      <c r="CQ119" s="188"/>
      <c r="CR119" s="187">
        <v>7.48</v>
      </c>
      <c r="CS119" s="69">
        <f>CV119-CO119</f>
        <v>1248.87</v>
      </c>
      <c r="CT119" s="69">
        <f>CW119-CP119</f>
        <v>167.25</v>
      </c>
      <c r="CU119" s="189"/>
      <c r="CV119" s="69">
        <v>7554.9</v>
      </c>
      <c r="CW119" s="24">
        <v>992.88</v>
      </c>
      <c r="CX119" s="188"/>
      <c r="CY119" s="187"/>
      <c r="CZ119" s="69">
        <f t="shared" si="125"/>
        <v>972.9700000000012</v>
      </c>
      <c r="DA119" s="69">
        <f t="shared" si="125"/>
        <v>135.5000000000001</v>
      </c>
      <c r="DB119" s="69"/>
      <c r="DC119" s="69">
        <v>8527.87</v>
      </c>
      <c r="DD119" s="24">
        <v>1128.38</v>
      </c>
      <c r="DE119" s="191"/>
      <c r="DF119" s="190"/>
      <c r="DG119" s="69"/>
      <c r="DH119" s="69"/>
      <c r="DI119" s="72"/>
      <c r="DJ119" s="72"/>
      <c r="DK119" s="185"/>
      <c r="DL119" s="183"/>
      <c r="DM119" s="182"/>
      <c r="DN119" s="69">
        <f t="shared" si="126"/>
        <v>0</v>
      </c>
      <c r="DO119" s="69">
        <f t="shared" si="126"/>
        <v>0</v>
      </c>
      <c r="DP119" s="207"/>
      <c r="DQ119" s="207"/>
      <c r="DR119" s="206"/>
      <c r="DS119" s="186"/>
      <c r="DT119" s="72"/>
      <c r="DU119" s="72"/>
      <c r="DV119" s="72"/>
      <c r="DW119" s="72"/>
      <c r="DX119" s="72"/>
      <c r="DY119" s="185"/>
      <c r="DZ119" s="186"/>
      <c r="EA119" s="72"/>
      <c r="EB119" s="72"/>
      <c r="EC119" s="72"/>
      <c r="ED119" s="72"/>
      <c r="EE119" s="72"/>
      <c r="EF119" s="185"/>
      <c r="EG119" s="183">
        <v>7.436769533814839</v>
      </c>
      <c r="EH119" s="182">
        <v>7.436769533814839</v>
      </c>
      <c r="EI119" s="205">
        <f>EL119-DQ119</f>
        <v>11326.2</v>
      </c>
      <c r="EJ119" s="205">
        <f>EM119-DR119</f>
        <v>1523</v>
      </c>
      <c r="EK119" s="69">
        <v>0</v>
      </c>
      <c r="EL119" s="69">
        <v>11326.2</v>
      </c>
      <c r="EM119" s="24">
        <v>1523</v>
      </c>
      <c r="EN119" s="182">
        <v>7.2242808798646365</v>
      </c>
      <c r="EO119" s="182">
        <v>7.2242808798646365</v>
      </c>
      <c r="EP119" s="69">
        <v>-2787.1000000000004</v>
      </c>
      <c r="EQ119" s="69">
        <v>-341</v>
      </c>
      <c r="ER119" s="69"/>
      <c r="ES119" s="69">
        <v>11326.2</v>
      </c>
      <c r="ET119" s="69">
        <v>1523</v>
      </c>
      <c r="EU119" s="183">
        <v>7.352947976878613</v>
      </c>
      <c r="EV119" s="182">
        <v>7.804049079754601</v>
      </c>
      <c r="EW119" s="69">
        <v>1394.3999999999996</v>
      </c>
      <c r="EX119" s="69">
        <v>207</v>
      </c>
      <c r="EY119" s="69"/>
      <c r="EZ119" s="69">
        <v>12720.6</v>
      </c>
      <c r="FA119" s="24">
        <v>1730</v>
      </c>
      <c r="FB119" s="191"/>
      <c r="FC119" s="190"/>
      <c r="FD119" s="69"/>
      <c r="FE119" s="69"/>
      <c r="FF119" s="72"/>
      <c r="FG119" s="72"/>
      <c r="FH119" s="72"/>
      <c r="FI119" s="186"/>
      <c r="FJ119" s="72"/>
      <c r="FK119" s="72"/>
      <c r="FL119" s="72"/>
      <c r="FM119" s="72"/>
      <c r="FN119" s="72"/>
      <c r="FO119" s="185"/>
      <c r="FP119" s="72"/>
      <c r="FQ119" s="184">
        <f t="shared" si="113"/>
        <v>10234.37</v>
      </c>
      <c r="FR119" s="69">
        <f t="shared" si="114"/>
        <v>1463.38</v>
      </c>
      <c r="FS119" s="182">
        <f t="shared" si="105"/>
        <v>6.993651683089833</v>
      </c>
      <c r="FT119" s="69">
        <f t="shared" si="115"/>
        <v>397.41454545454553</v>
      </c>
      <c r="FU119" s="181">
        <f t="shared" si="116"/>
        <v>1549.9167272727275</v>
      </c>
      <c r="FV119" s="166"/>
      <c r="FW119" s="183">
        <f t="shared" si="106"/>
        <v>7.618999731759682</v>
      </c>
      <c r="FX119" s="182">
        <f t="shared" si="107"/>
        <v>7.533585641919154</v>
      </c>
      <c r="FY119" s="69">
        <f t="shared" si="117"/>
        <v>21518.37</v>
      </c>
      <c r="FZ119" s="69">
        <f t="shared" si="118"/>
        <v>2660.38</v>
      </c>
      <c r="GA119" s="69">
        <f t="shared" si="119"/>
        <v>1252.0509090909086</v>
      </c>
      <c r="GB119" s="181">
        <f t="shared" si="120"/>
        <v>4820.395999999998</v>
      </c>
      <c r="GC119" s="162"/>
      <c r="GD119" s="161">
        <f>EZ119</f>
        <v>12720.6</v>
      </c>
      <c r="GE119" s="160">
        <f t="shared" si="121"/>
        <v>21518.37</v>
      </c>
      <c r="GF119" s="69">
        <f>FA119</f>
        <v>1730</v>
      </c>
      <c r="GG119" s="24">
        <f t="shared" si="122"/>
        <v>2660.38</v>
      </c>
      <c r="GH119" s="72"/>
      <c r="GI119" s="161">
        <f t="shared" si="123"/>
        <v>582.8363636363638</v>
      </c>
      <c r="GJ119" s="24">
        <f t="shared" si="124"/>
        <v>1252.0509090909086</v>
      </c>
    </row>
    <row r="120" spans="1:192" s="20" customFormat="1" ht="12.75">
      <c r="A120" s="20" t="s">
        <v>14</v>
      </c>
      <c r="B120" s="21" t="s">
        <v>92</v>
      </c>
      <c r="C120" s="20">
        <v>7.5</v>
      </c>
      <c r="D120" s="183"/>
      <c r="E120" s="182"/>
      <c r="F120" s="69"/>
      <c r="G120" s="69"/>
      <c r="H120" s="69"/>
      <c r="I120" s="69"/>
      <c r="J120" s="24"/>
      <c r="K120" s="183"/>
      <c r="L120" s="182"/>
      <c r="M120" s="69"/>
      <c r="N120" s="69"/>
      <c r="O120" s="69"/>
      <c r="P120" s="69"/>
      <c r="Q120" s="24"/>
      <c r="R120" s="30"/>
      <c r="S120" s="22"/>
      <c r="T120" s="69"/>
      <c r="U120" s="69"/>
      <c r="V120" s="69"/>
      <c r="W120" s="69"/>
      <c r="X120" s="24"/>
      <c r="Y120" s="183"/>
      <c r="Z120" s="182"/>
      <c r="AA120" s="69"/>
      <c r="AB120" s="69"/>
      <c r="AC120" s="69"/>
      <c r="AD120" s="69"/>
      <c r="AE120" s="24"/>
      <c r="AF120" s="30"/>
      <c r="AG120" s="22"/>
      <c r="AH120" s="22"/>
      <c r="AI120" s="22"/>
      <c r="AJ120" s="22"/>
      <c r="AK120" s="22"/>
      <c r="AL120" s="23"/>
      <c r="AM120" s="183"/>
      <c r="AN120" s="182"/>
      <c r="AO120" s="69"/>
      <c r="AP120" s="69"/>
      <c r="AQ120" s="69"/>
      <c r="AR120" s="69"/>
      <c r="AS120" s="24"/>
      <c r="AT120" s="188"/>
      <c r="AU120" s="187"/>
      <c r="AV120" s="69"/>
      <c r="AW120" s="69"/>
      <c r="AX120" s="69"/>
      <c r="AY120" s="69"/>
      <c r="AZ120" s="24"/>
      <c r="BA120" s="188"/>
      <c r="BB120" s="187"/>
      <c r="BC120" s="69"/>
      <c r="BD120" s="69"/>
      <c r="BE120" s="69"/>
      <c r="BF120" s="69">
        <v>2872.62</v>
      </c>
      <c r="BG120" s="24">
        <v>370.38</v>
      </c>
      <c r="BH120" s="188"/>
      <c r="BI120" s="187"/>
      <c r="BJ120" s="69"/>
      <c r="BK120" s="69"/>
      <c r="BL120" s="69"/>
      <c r="BM120" s="69"/>
      <c r="BN120" s="24"/>
      <c r="BO120" s="188"/>
      <c r="BP120" s="187"/>
      <c r="BQ120" s="69"/>
      <c r="BR120" s="69"/>
      <c r="BS120" s="69"/>
      <c r="BT120" s="69"/>
      <c r="BU120" s="69"/>
      <c r="BV120" s="188"/>
      <c r="BW120" s="187">
        <v>6.9</v>
      </c>
      <c r="BX120" s="69">
        <v>5484</v>
      </c>
      <c r="BY120" s="69"/>
      <c r="BZ120" s="189"/>
      <c r="CA120" s="69">
        <v>8357</v>
      </c>
      <c r="CB120" s="24">
        <v>1162</v>
      </c>
      <c r="CC120" s="69"/>
      <c r="CD120" s="184">
        <f t="shared" si="109"/>
        <v>5484</v>
      </c>
      <c r="CE120" s="69">
        <f t="shared" si="110"/>
        <v>0</v>
      </c>
      <c r="CF120" s="182"/>
      <c r="CG120" s="69">
        <f t="shared" si="111"/>
        <v>731.2</v>
      </c>
      <c r="CH120" s="181">
        <f t="shared" si="112"/>
        <v>2778.56</v>
      </c>
      <c r="CI120" s="72"/>
      <c r="CJ120" s="188">
        <v>6.21</v>
      </c>
      <c r="CK120" s="187">
        <v>6.76</v>
      </c>
      <c r="CL120" s="205"/>
      <c r="CM120" s="205"/>
      <c r="CN120" s="189"/>
      <c r="CO120" s="197">
        <v>6403.53</v>
      </c>
      <c r="CP120" s="112">
        <v>940.63</v>
      </c>
      <c r="CQ120" s="188">
        <v>6.26</v>
      </c>
      <c r="CR120" s="187">
        <v>6.85</v>
      </c>
      <c r="CS120" s="69">
        <f>CV120-CO120</f>
        <v>1373.3600000000006</v>
      </c>
      <c r="CT120" s="69">
        <f>CW120-CP120</f>
        <v>219.5000000000001</v>
      </c>
      <c r="CU120" s="189"/>
      <c r="CV120" s="69">
        <v>7776.89</v>
      </c>
      <c r="CW120" s="24">
        <v>1160.13</v>
      </c>
      <c r="CX120" s="188">
        <v>6.679343122102009</v>
      </c>
      <c r="CY120" s="187">
        <v>7.337071307300509</v>
      </c>
      <c r="CZ120" s="69">
        <f t="shared" si="125"/>
        <v>866.1799999999994</v>
      </c>
      <c r="DA120" s="69">
        <f t="shared" si="125"/>
        <v>133.8699999999999</v>
      </c>
      <c r="DB120" s="69">
        <v>0</v>
      </c>
      <c r="DC120" s="69">
        <v>8643.07</v>
      </c>
      <c r="DD120" s="24">
        <v>1294</v>
      </c>
      <c r="DE120" s="183">
        <v>6.6513231197771585</v>
      </c>
      <c r="DF120" s="182">
        <v>7.307804131599081</v>
      </c>
      <c r="DG120" s="69">
        <f>DJ120-DC120</f>
        <v>908.2299999999996</v>
      </c>
      <c r="DH120" s="69">
        <f>DK120-DD120</f>
        <v>142</v>
      </c>
      <c r="DI120" s="69">
        <v>0</v>
      </c>
      <c r="DJ120" s="69">
        <v>9551.3</v>
      </c>
      <c r="DK120" s="24">
        <v>1436</v>
      </c>
      <c r="DL120" s="183">
        <v>6.66496212121212</v>
      </c>
      <c r="DM120" s="182">
        <v>7.311149584487534</v>
      </c>
      <c r="DN120" s="69">
        <f t="shared" si="126"/>
        <v>1006</v>
      </c>
      <c r="DO120" s="69">
        <f t="shared" si="126"/>
        <v>148</v>
      </c>
      <c r="DP120" s="69">
        <v>0</v>
      </c>
      <c r="DQ120" s="69">
        <v>10557.3</v>
      </c>
      <c r="DR120" s="24">
        <v>1584</v>
      </c>
      <c r="DS120" s="186"/>
      <c r="DT120" s="72"/>
      <c r="DU120" s="72"/>
      <c r="DV120" s="72"/>
      <c r="DW120" s="72"/>
      <c r="DX120" s="72"/>
      <c r="DY120" s="185"/>
      <c r="DZ120" s="186"/>
      <c r="EA120" s="72"/>
      <c r="EB120" s="72"/>
      <c r="EC120" s="72"/>
      <c r="ED120" s="72"/>
      <c r="EE120" s="72"/>
      <c r="EF120" s="185"/>
      <c r="EG120" s="183">
        <v>12.557020364415864</v>
      </c>
      <c r="EH120" s="182">
        <v>13.783176470588236</v>
      </c>
      <c r="EI120" s="205">
        <f>EL120-DQ120</f>
        <v>1158.4000000000015</v>
      </c>
      <c r="EJ120" s="205"/>
      <c r="EK120" s="69">
        <v>0</v>
      </c>
      <c r="EL120" s="69">
        <v>11715.7</v>
      </c>
      <c r="EM120" s="112">
        <v>933</v>
      </c>
      <c r="EN120" s="182">
        <v>11.484223918575063</v>
      </c>
      <c r="EO120" s="182">
        <v>12.536944444444444</v>
      </c>
      <c r="EP120" s="69">
        <f>ES120-EL120</f>
        <v>1824.199999999999</v>
      </c>
      <c r="EQ120" s="69">
        <f>ET120-EM120</f>
        <v>246</v>
      </c>
      <c r="ER120" s="69">
        <v>0</v>
      </c>
      <c r="ES120" s="69">
        <v>13539.9</v>
      </c>
      <c r="ET120" s="69">
        <v>1179</v>
      </c>
      <c r="EU120" s="183">
        <v>10.65599173553719</v>
      </c>
      <c r="EV120" s="182">
        <v>11.589887640449438</v>
      </c>
      <c r="EW120" s="69">
        <f>EZ120-ES120</f>
        <v>1932.6000000000004</v>
      </c>
      <c r="EX120" s="69">
        <f>FA120-ET120</f>
        <v>273</v>
      </c>
      <c r="EY120" s="69">
        <v>0</v>
      </c>
      <c r="EZ120" s="69">
        <v>15472.5</v>
      </c>
      <c r="FA120" s="24">
        <v>1452</v>
      </c>
      <c r="FB120" s="183">
        <v>10.142959427207636</v>
      </c>
      <c r="FC120" s="182">
        <v>11.010103626943005</v>
      </c>
      <c r="FD120" s="69">
        <f>FG120-EZ120</f>
        <v>1527.0999999999985</v>
      </c>
      <c r="FE120" s="69">
        <f>FH120-FA120</f>
        <v>224</v>
      </c>
      <c r="FF120" s="69">
        <v>0</v>
      </c>
      <c r="FG120" s="69">
        <v>16999.6</v>
      </c>
      <c r="FH120" s="69">
        <v>1676</v>
      </c>
      <c r="FI120" s="183">
        <v>9.822389666307858</v>
      </c>
      <c r="FJ120" s="182">
        <v>10.647607934655776</v>
      </c>
      <c r="FK120" s="69">
        <v>4710.1</v>
      </c>
      <c r="FL120" s="69">
        <v>679</v>
      </c>
      <c r="FM120" s="69">
        <v>0</v>
      </c>
      <c r="FN120" s="69">
        <v>18250</v>
      </c>
      <c r="FO120" s="24">
        <v>1858</v>
      </c>
      <c r="FP120" s="72"/>
      <c r="FQ120" s="184">
        <f t="shared" si="113"/>
        <v>15306.17</v>
      </c>
      <c r="FR120" s="69">
        <f t="shared" si="114"/>
        <v>2065.37</v>
      </c>
      <c r="FS120" s="182">
        <f t="shared" si="105"/>
        <v>7.410861007954992</v>
      </c>
      <c r="FT120" s="69">
        <f t="shared" si="115"/>
        <v>-24.5473333333332</v>
      </c>
      <c r="FU120" s="181">
        <f t="shared" si="116"/>
        <v>-95.73459999999947</v>
      </c>
      <c r="FV120" s="166"/>
      <c r="FW120" s="183">
        <f t="shared" si="106"/>
        <v>8.71282134751349</v>
      </c>
      <c r="FX120" s="182">
        <f t="shared" si="107"/>
        <v>9.275795012769821</v>
      </c>
      <c r="FY120" s="69">
        <f t="shared" si="117"/>
        <v>20790.17</v>
      </c>
      <c r="FZ120" s="69">
        <f t="shared" si="118"/>
        <v>2065.37</v>
      </c>
      <c r="GA120" s="69">
        <f t="shared" si="119"/>
        <v>706.6526666666664</v>
      </c>
      <c r="GB120" s="181">
        <f t="shared" si="120"/>
        <v>2720.6127666666657</v>
      </c>
      <c r="GC120" s="162"/>
      <c r="GD120" s="161">
        <f>FG120</f>
        <v>16999.6</v>
      </c>
      <c r="GE120" s="160">
        <f t="shared" si="121"/>
        <v>20790.17</v>
      </c>
      <c r="GF120" s="69">
        <f>FO120</f>
        <v>1858</v>
      </c>
      <c r="GG120" s="24">
        <f t="shared" si="122"/>
        <v>2065.37</v>
      </c>
      <c r="GH120" s="196"/>
      <c r="GI120" s="161">
        <f t="shared" si="123"/>
        <v>408.61333333333323</v>
      </c>
      <c r="GJ120" s="24">
        <f t="shared" si="124"/>
        <v>706.6526666666664</v>
      </c>
    </row>
    <row r="121" spans="1:192" s="20" customFormat="1" ht="12.75">
      <c r="A121" s="20" t="s">
        <v>12</v>
      </c>
      <c r="B121" s="21" t="s">
        <v>93</v>
      </c>
      <c r="C121" s="20">
        <v>6.3</v>
      </c>
      <c r="D121" s="183">
        <v>8.71</v>
      </c>
      <c r="E121" s="182">
        <v>9.72</v>
      </c>
      <c r="F121" s="69">
        <v>2602.43</v>
      </c>
      <c r="G121" s="69">
        <v>298.83</v>
      </c>
      <c r="H121" s="69">
        <v>2734.75</v>
      </c>
      <c r="I121" s="69">
        <v>5478.83</v>
      </c>
      <c r="J121" s="24">
        <v>625.18</v>
      </c>
      <c r="K121" s="183">
        <v>8.66</v>
      </c>
      <c r="L121" s="182">
        <v>9.73</v>
      </c>
      <c r="M121" s="69">
        <v>1218.89</v>
      </c>
      <c r="N121" s="69">
        <v>140.69</v>
      </c>
      <c r="O121" s="69">
        <v>2965.81</v>
      </c>
      <c r="P121" s="69">
        <v>6697.72</v>
      </c>
      <c r="Q121" s="24">
        <v>766.21</v>
      </c>
      <c r="R121" s="30">
        <v>9.23</v>
      </c>
      <c r="S121" s="22">
        <v>10.03</v>
      </c>
      <c r="T121" s="69">
        <v>1346.51</v>
      </c>
      <c r="U121" s="69">
        <v>145.84</v>
      </c>
      <c r="V121" s="69">
        <v>2820.63</v>
      </c>
      <c r="W121" s="69">
        <v>8044.13</v>
      </c>
      <c r="X121" s="24">
        <v>912.91</v>
      </c>
      <c r="Y121" s="183">
        <v>9.59</v>
      </c>
      <c r="Z121" s="182">
        <v>10.23</v>
      </c>
      <c r="AA121" s="69">
        <v>1295.17</v>
      </c>
      <c r="AB121" s="69">
        <v>134.96</v>
      </c>
      <c r="AC121" s="69">
        <v>2983.39</v>
      </c>
      <c r="AD121" s="69">
        <v>9339.27</v>
      </c>
      <c r="AE121" s="24">
        <v>1048.22</v>
      </c>
      <c r="AF121" s="30"/>
      <c r="AG121" s="22"/>
      <c r="AH121" s="22"/>
      <c r="AI121" s="22"/>
      <c r="AJ121" s="22"/>
      <c r="AK121" s="22"/>
      <c r="AL121" s="23"/>
      <c r="AM121" s="183"/>
      <c r="AN121" s="182"/>
      <c r="AO121" s="69"/>
      <c r="AP121" s="69"/>
      <c r="AQ121" s="69"/>
      <c r="AR121" s="69"/>
      <c r="AS121" s="24"/>
      <c r="AT121" s="188">
        <v>8.92</v>
      </c>
      <c r="AU121" s="187">
        <v>10.06</v>
      </c>
      <c r="AV121" s="69">
        <v>1020.52</v>
      </c>
      <c r="AW121" s="69">
        <v>114.33</v>
      </c>
      <c r="AX121" s="69">
        <v>3492.34</v>
      </c>
      <c r="AY121" s="69">
        <v>10359.66</v>
      </c>
      <c r="AZ121" s="24">
        <v>1162.97</v>
      </c>
      <c r="BA121" s="188"/>
      <c r="BB121" s="187"/>
      <c r="BC121" s="69"/>
      <c r="BD121" s="69"/>
      <c r="BE121" s="69"/>
      <c r="BF121" s="69"/>
      <c r="BG121" s="24"/>
      <c r="BH121" s="188">
        <v>9.55</v>
      </c>
      <c r="BI121" s="187">
        <v>10.22</v>
      </c>
      <c r="BJ121" s="69">
        <v>1788</v>
      </c>
      <c r="BK121" s="69">
        <v>187</v>
      </c>
      <c r="BL121" s="69">
        <v>2355</v>
      </c>
      <c r="BM121" s="69">
        <v>13547</v>
      </c>
      <c r="BN121" s="24">
        <v>1494</v>
      </c>
      <c r="BO121" s="188">
        <v>9.23</v>
      </c>
      <c r="BP121" s="187">
        <v>10.01</v>
      </c>
      <c r="BQ121" s="69">
        <v>1458</v>
      </c>
      <c r="BR121" s="69">
        <v>157</v>
      </c>
      <c r="BS121" s="69">
        <v>2204</v>
      </c>
      <c r="BT121" s="69">
        <v>15005</v>
      </c>
      <c r="BU121" s="69">
        <v>1652</v>
      </c>
      <c r="BV121" s="188">
        <v>9.22</v>
      </c>
      <c r="BW121" s="187">
        <v>10.49</v>
      </c>
      <c r="BX121" s="69">
        <v>1109</v>
      </c>
      <c r="BY121" s="69">
        <v>120</v>
      </c>
      <c r="BZ121" s="189">
        <v>2570</v>
      </c>
      <c r="CA121" s="69">
        <v>16114</v>
      </c>
      <c r="CB121" s="24">
        <v>1773</v>
      </c>
      <c r="CC121" s="69"/>
      <c r="CD121" s="184">
        <f t="shared" si="109"/>
        <v>11838.52</v>
      </c>
      <c r="CE121" s="69">
        <f t="shared" si="110"/>
        <v>1298.65</v>
      </c>
      <c r="CF121" s="182">
        <f aca="true" t="shared" si="127" ref="CF121:CF167">CD121/CE121</f>
        <v>9.11602048280907</v>
      </c>
      <c r="CG121" s="69">
        <f t="shared" si="111"/>
        <v>580.4801587301588</v>
      </c>
      <c r="CH121" s="181">
        <f t="shared" si="112"/>
        <v>2205.8246031746035</v>
      </c>
      <c r="CI121" s="72"/>
      <c r="CJ121" s="188">
        <v>9.05</v>
      </c>
      <c r="CK121" s="187">
        <v>10.28</v>
      </c>
      <c r="CL121" s="69">
        <v>1073.81</v>
      </c>
      <c r="CM121" s="69">
        <v>118.6</v>
      </c>
      <c r="CN121" s="189">
        <v>2777.03</v>
      </c>
      <c r="CO121" s="69">
        <v>17188.54</v>
      </c>
      <c r="CP121" s="24">
        <v>1893.06</v>
      </c>
      <c r="CQ121" s="188">
        <v>8.91</v>
      </c>
      <c r="CR121" s="187">
        <v>10.13</v>
      </c>
      <c r="CS121" s="69">
        <v>1354.93</v>
      </c>
      <c r="CT121" s="69">
        <v>151.96</v>
      </c>
      <c r="CU121" s="189">
        <v>2930</v>
      </c>
      <c r="CV121" s="69">
        <v>18543.47</v>
      </c>
      <c r="CW121" s="24">
        <v>2046.71</v>
      </c>
      <c r="CX121" s="188">
        <v>9.45</v>
      </c>
      <c r="CY121" s="187">
        <v>10.35</v>
      </c>
      <c r="CZ121" s="69">
        <v>1381.55</v>
      </c>
      <c r="DA121" s="69">
        <v>146.18</v>
      </c>
      <c r="DB121" s="69">
        <v>2849</v>
      </c>
      <c r="DC121" s="69">
        <v>19924.99</v>
      </c>
      <c r="DD121" s="24">
        <v>2193.52</v>
      </c>
      <c r="DE121" s="183">
        <v>9.42</v>
      </c>
      <c r="DF121" s="182">
        <v>10.06</v>
      </c>
      <c r="DG121" s="69">
        <v>1082.2</v>
      </c>
      <c r="DH121" s="69">
        <v>114.82</v>
      </c>
      <c r="DI121" s="69">
        <v>2810</v>
      </c>
      <c r="DJ121" s="69">
        <v>21007.23</v>
      </c>
      <c r="DK121" s="24">
        <v>2308.77</v>
      </c>
      <c r="DL121" s="183">
        <v>9.93</v>
      </c>
      <c r="DM121" s="182">
        <v>10.43</v>
      </c>
      <c r="DN121" s="69">
        <v>496.94</v>
      </c>
      <c r="DO121" s="69">
        <v>50.04</v>
      </c>
      <c r="DP121" s="69">
        <v>2813</v>
      </c>
      <c r="DQ121" s="69">
        <v>21504.13</v>
      </c>
      <c r="DR121" s="24">
        <v>2359.1</v>
      </c>
      <c r="DS121" s="186"/>
      <c r="DT121" s="72"/>
      <c r="DU121" s="72"/>
      <c r="DV121" s="72"/>
      <c r="DW121" s="72"/>
      <c r="DX121" s="72"/>
      <c r="DY121" s="185"/>
      <c r="DZ121" s="186"/>
      <c r="EA121" s="72"/>
      <c r="EB121" s="72"/>
      <c r="EC121" s="72"/>
      <c r="ED121" s="72"/>
      <c r="EE121" s="72"/>
      <c r="EF121" s="185"/>
      <c r="EG121" s="183">
        <v>9.67</v>
      </c>
      <c r="EH121" s="182">
        <v>10.36</v>
      </c>
      <c r="EI121" s="69">
        <v>1019.98</v>
      </c>
      <c r="EJ121" s="69">
        <v>105.49</v>
      </c>
      <c r="EK121" s="69">
        <v>2904</v>
      </c>
      <c r="EL121" s="69">
        <v>22524.1</v>
      </c>
      <c r="EM121" s="24">
        <v>2465.34</v>
      </c>
      <c r="EN121" s="182">
        <v>10.63</v>
      </c>
      <c r="EO121" s="182">
        <v>11.3</v>
      </c>
      <c r="EP121" s="69">
        <v>3027.78</v>
      </c>
      <c r="EQ121" s="69">
        <v>284.81</v>
      </c>
      <c r="ER121" s="69">
        <v>0</v>
      </c>
      <c r="ES121" s="69">
        <v>5483.19</v>
      </c>
      <c r="ET121" s="69">
        <v>515.07</v>
      </c>
      <c r="EU121" s="183">
        <v>9.42</v>
      </c>
      <c r="EV121" s="182">
        <v>10.07</v>
      </c>
      <c r="EW121" s="69">
        <v>1166.26</v>
      </c>
      <c r="EX121" s="69">
        <v>123.76</v>
      </c>
      <c r="EY121" s="69">
        <v>0</v>
      </c>
      <c r="EZ121" s="69">
        <v>25067.66</v>
      </c>
      <c r="FA121" s="24">
        <v>2732.9</v>
      </c>
      <c r="FB121" s="191"/>
      <c r="FC121" s="190"/>
      <c r="FD121" s="72"/>
      <c r="FE121" s="72"/>
      <c r="FF121" s="72"/>
      <c r="FG121" s="72"/>
      <c r="FH121" s="72"/>
      <c r="FI121" s="186"/>
      <c r="FJ121" s="72"/>
      <c r="FK121" s="72"/>
      <c r="FL121" s="72"/>
      <c r="FM121" s="72"/>
      <c r="FN121" s="72"/>
      <c r="FO121" s="185"/>
      <c r="FP121" s="72"/>
      <c r="FQ121" s="184">
        <f t="shared" si="113"/>
        <v>10603.45</v>
      </c>
      <c r="FR121" s="69">
        <f t="shared" si="114"/>
        <v>1095.6599999999999</v>
      </c>
      <c r="FS121" s="182">
        <f t="shared" si="105"/>
        <v>9.677682857820859</v>
      </c>
      <c r="FT121" s="69">
        <f t="shared" si="115"/>
        <v>587.4273015873018</v>
      </c>
      <c r="FU121" s="181">
        <f t="shared" si="116"/>
        <v>2290.966476190477</v>
      </c>
      <c r="FV121" s="166"/>
      <c r="FW121" s="183">
        <f t="shared" si="106"/>
        <v>9.349375</v>
      </c>
      <c r="FX121" s="182">
        <f t="shared" si="107"/>
        <v>10.216875</v>
      </c>
      <c r="FY121" s="69">
        <f t="shared" si="117"/>
        <v>22441.969999999998</v>
      </c>
      <c r="FZ121" s="69">
        <f t="shared" si="118"/>
        <v>2394.3099999999995</v>
      </c>
      <c r="GA121" s="69">
        <f t="shared" si="119"/>
        <v>1167.9074603174604</v>
      </c>
      <c r="GB121" s="181">
        <f t="shared" si="120"/>
        <v>4496.443722222222</v>
      </c>
      <c r="GC121" s="162"/>
      <c r="GD121" s="161">
        <f>EZ121</f>
        <v>25067.66</v>
      </c>
      <c r="GE121" s="160">
        <f t="shared" si="121"/>
        <v>22441.969999999998</v>
      </c>
      <c r="GF121" s="69">
        <f>FA121</f>
        <v>2732.9</v>
      </c>
      <c r="GG121" s="24">
        <f t="shared" si="122"/>
        <v>2394.3099999999995</v>
      </c>
      <c r="GH121" s="72"/>
      <c r="GI121" s="161">
        <f t="shared" si="123"/>
        <v>1246.0936507936508</v>
      </c>
      <c r="GJ121" s="24">
        <f t="shared" si="124"/>
        <v>1167.9074603174604</v>
      </c>
    </row>
    <row r="122" spans="1:192" s="20" customFormat="1" ht="12.75">
      <c r="A122" s="20" t="s">
        <v>12</v>
      </c>
      <c r="B122" s="21" t="s">
        <v>94</v>
      </c>
      <c r="C122" s="20">
        <v>6.3</v>
      </c>
      <c r="D122" s="183">
        <v>8.99</v>
      </c>
      <c r="E122" s="182">
        <v>10</v>
      </c>
      <c r="F122" s="69">
        <v>6652.82</v>
      </c>
      <c r="G122" s="69">
        <v>740.2</v>
      </c>
      <c r="H122" s="69">
        <v>2959.5</v>
      </c>
      <c r="I122" s="69">
        <v>6652.63</v>
      </c>
      <c r="J122" s="24">
        <v>744.04</v>
      </c>
      <c r="K122" s="183">
        <v>9.4</v>
      </c>
      <c r="L122" s="182">
        <v>10.36</v>
      </c>
      <c r="M122" s="69">
        <v>1896.58</v>
      </c>
      <c r="N122" s="69">
        <v>201.79</v>
      </c>
      <c r="O122" s="69">
        <v>2928.96</v>
      </c>
      <c r="P122" s="69">
        <v>8549.23</v>
      </c>
      <c r="Q122" s="24">
        <v>946.79</v>
      </c>
      <c r="R122" s="30">
        <v>9.45</v>
      </c>
      <c r="S122" s="22">
        <v>10.43</v>
      </c>
      <c r="T122" s="69">
        <v>1674.73</v>
      </c>
      <c r="U122" s="69">
        <v>177.17</v>
      </c>
      <c r="V122" s="69">
        <v>2846.43</v>
      </c>
      <c r="W122" s="69">
        <v>10224</v>
      </c>
      <c r="X122" s="24">
        <v>1124.8</v>
      </c>
      <c r="Y122" s="183">
        <v>9.4</v>
      </c>
      <c r="Z122" s="182">
        <v>10.36</v>
      </c>
      <c r="AA122" s="69">
        <v>1896</v>
      </c>
      <c r="AB122" s="69"/>
      <c r="AC122" s="69">
        <v>2928</v>
      </c>
      <c r="AD122" s="69"/>
      <c r="AE122" s="24"/>
      <c r="AF122" s="30"/>
      <c r="AG122" s="22"/>
      <c r="AH122" s="22"/>
      <c r="AI122" s="22"/>
      <c r="AJ122" s="22"/>
      <c r="AK122" s="22"/>
      <c r="AL122" s="23"/>
      <c r="AM122" s="183"/>
      <c r="AN122" s="182"/>
      <c r="AO122" s="69"/>
      <c r="AP122" s="69"/>
      <c r="AQ122" s="69"/>
      <c r="AR122" s="69"/>
      <c r="AS122" s="24"/>
      <c r="AT122" s="188">
        <v>10.26</v>
      </c>
      <c r="AU122" s="187">
        <v>10.95</v>
      </c>
      <c r="AV122" s="69">
        <v>3131.76</v>
      </c>
      <c r="AW122" s="69">
        <v>305.2</v>
      </c>
      <c r="AX122" s="69">
        <v>2624.72</v>
      </c>
      <c r="AY122" s="69">
        <v>14505.62</v>
      </c>
      <c r="AZ122" s="24">
        <v>1549.38</v>
      </c>
      <c r="BA122" s="188"/>
      <c r="BB122" s="187"/>
      <c r="BC122" s="69"/>
      <c r="BD122" s="69"/>
      <c r="BE122" s="69"/>
      <c r="BF122" s="69"/>
      <c r="BG122" s="24"/>
      <c r="BH122" s="188">
        <v>10.23</v>
      </c>
      <c r="BI122" s="187">
        <v>10.89</v>
      </c>
      <c r="BJ122" s="69">
        <v>2531</v>
      </c>
      <c r="BK122" s="69">
        <v>247</v>
      </c>
      <c r="BL122" s="69">
        <v>2847</v>
      </c>
      <c r="BM122" s="69">
        <v>18931</v>
      </c>
      <c r="BN122" s="24">
        <v>1979</v>
      </c>
      <c r="BO122" s="188">
        <v>10.14</v>
      </c>
      <c r="BP122" s="187">
        <v>10.85</v>
      </c>
      <c r="BQ122" s="69">
        <v>890</v>
      </c>
      <c r="BR122" s="69">
        <v>87</v>
      </c>
      <c r="BS122" s="69">
        <v>2838</v>
      </c>
      <c r="BT122" s="69">
        <v>19822</v>
      </c>
      <c r="BU122" s="69">
        <v>2067</v>
      </c>
      <c r="BV122" s="188">
        <v>10.08</v>
      </c>
      <c r="BW122" s="187">
        <v>10.84</v>
      </c>
      <c r="BX122" s="69">
        <v>1486</v>
      </c>
      <c r="BY122" s="69">
        <v>147</v>
      </c>
      <c r="BZ122" s="189">
        <v>2893</v>
      </c>
      <c r="CA122" s="69">
        <v>21309</v>
      </c>
      <c r="CB122" s="24">
        <v>2215</v>
      </c>
      <c r="CC122" s="69"/>
      <c r="CD122" s="184">
        <f t="shared" si="109"/>
        <v>20158.89</v>
      </c>
      <c r="CE122" s="69">
        <f t="shared" si="110"/>
        <v>1905.3600000000001</v>
      </c>
      <c r="CF122" s="182">
        <f t="shared" si="127"/>
        <v>10.580095100138555</v>
      </c>
      <c r="CG122" s="69">
        <f t="shared" si="111"/>
        <v>1294.4638095238092</v>
      </c>
      <c r="CH122" s="181">
        <f t="shared" si="112"/>
        <v>4918.962476190475</v>
      </c>
      <c r="CI122" s="72"/>
      <c r="CJ122" s="188">
        <v>9.69</v>
      </c>
      <c r="CK122" s="187">
        <v>10.52</v>
      </c>
      <c r="CL122" s="69">
        <v>1618.79</v>
      </c>
      <c r="CM122" s="69">
        <v>167.1</v>
      </c>
      <c r="CN122" s="189">
        <v>3080.7</v>
      </c>
      <c r="CO122" s="69">
        <v>22928.52</v>
      </c>
      <c r="CP122" s="24">
        <v>2383.76</v>
      </c>
      <c r="CQ122" s="188">
        <v>9.78</v>
      </c>
      <c r="CR122" s="187">
        <v>10.69</v>
      </c>
      <c r="CS122" s="69">
        <v>2303.91</v>
      </c>
      <c r="CT122" s="69">
        <v>235.57</v>
      </c>
      <c r="CU122" s="189">
        <v>3009.23</v>
      </c>
      <c r="CV122" s="69">
        <v>25232.48</v>
      </c>
      <c r="CW122" s="24">
        <v>2620.25</v>
      </c>
      <c r="CX122" s="188">
        <v>10.29</v>
      </c>
      <c r="CY122" s="187">
        <v>11.03</v>
      </c>
      <c r="CZ122" s="69">
        <v>2190.53</v>
      </c>
      <c r="DA122" s="69">
        <v>212.89</v>
      </c>
      <c r="DB122" s="69">
        <v>2797</v>
      </c>
      <c r="DC122" s="197">
        <v>2190.52</v>
      </c>
      <c r="DD122" s="112">
        <v>213.56</v>
      </c>
      <c r="DE122" s="183">
        <v>10.41</v>
      </c>
      <c r="DF122" s="182">
        <v>10.94</v>
      </c>
      <c r="DG122" s="69">
        <v>3043.75</v>
      </c>
      <c r="DH122" s="69">
        <v>292.47</v>
      </c>
      <c r="DI122" s="69">
        <v>2275</v>
      </c>
      <c r="DJ122" s="69">
        <v>5234.16</v>
      </c>
      <c r="DK122" s="24">
        <v>507.4</v>
      </c>
      <c r="DL122" s="183">
        <v>11.07</v>
      </c>
      <c r="DM122" s="182">
        <v>11.49</v>
      </c>
      <c r="DN122" s="69">
        <v>2610.91</v>
      </c>
      <c r="DO122" s="69">
        <v>235.87</v>
      </c>
      <c r="DP122" s="69">
        <v>2142</v>
      </c>
      <c r="DQ122" s="69">
        <v>7844.99</v>
      </c>
      <c r="DR122" s="24">
        <v>744.14</v>
      </c>
      <c r="DS122" s="186"/>
      <c r="DT122" s="72"/>
      <c r="DU122" s="72"/>
      <c r="DV122" s="72"/>
      <c r="DW122" s="72"/>
      <c r="DX122" s="72"/>
      <c r="DY122" s="185"/>
      <c r="DZ122" s="186"/>
      <c r="EA122" s="72"/>
      <c r="EB122" s="72"/>
      <c r="EC122" s="72"/>
      <c r="ED122" s="72"/>
      <c r="EE122" s="72"/>
      <c r="EF122" s="185"/>
      <c r="EG122" s="183">
        <v>10.7</v>
      </c>
      <c r="EH122" s="182">
        <v>11.32</v>
      </c>
      <c r="EI122" s="69">
        <v>2072.86</v>
      </c>
      <c r="EJ122" s="69">
        <v>193.69</v>
      </c>
      <c r="EK122" s="69">
        <v>2734</v>
      </c>
      <c r="EL122" s="69">
        <v>2455.52</v>
      </c>
      <c r="EM122" s="24">
        <v>228.99</v>
      </c>
      <c r="EN122" s="182">
        <v>10.63</v>
      </c>
      <c r="EO122" s="182">
        <v>11.3</v>
      </c>
      <c r="EP122" s="69">
        <v>3027.78</v>
      </c>
      <c r="EQ122" s="69">
        <v>284.81</v>
      </c>
      <c r="ER122" s="69">
        <v>0</v>
      </c>
      <c r="ES122" s="69">
        <v>5483.19</v>
      </c>
      <c r="ET122" s="69">
        <v>515.07</v>
      </c>
      <c r="EU122" s="183">
        <v>10.2</v>
      </c>
      <c r="EV122" s="182">
        <v>11.04</v>
      </c>
      <c r="EW122" s="69">
        <v>2748.84</v>
      </c>
      <c r="EX122" s="69">
        <v>269.49</v>
      </c>
      <c r="EY122" s="69">
        <v>0</v>
      </c>
      <c r="EZ122" s="69">
        <v>8231.95</v>
      </c>
      <c r="FA122" s="24">
        <v>785.97</v>
      </c>
      <c r="FB122" s="183">
        <v>10.04</v>
      </c>
      <c r="FC122" s="182">
        <v>10.99</v>
      </c>
      <c r="FD122" s="69">
        <v>2339.32</v>
      </c>
      <c r="FE122" s="69">
        <v>232.99</v>
      </c>
      <c r="FF122" s="69">
        <v>0</v>
      </c>
      <c r="FG122" s="69">
        <v>10571.27</v>
      </c>
      <c r="FH122" s="69">
        <v>1020.22</v>
      </c>
      <c r="FI122" s="186"/>
      <c r="FJ122" s="72"/>
      <c r="FK122" s="72"/>
      <c r="FL122" s="72"/>
      <c r="FM122" s="72"/>
      <c r="FN122" s="72"/>
      <c r="FO122" s="185"/>
      <c r="FP122" s="72"/>
      <c r="FQ122" s="184">
        <f t="shared" si="113"/>
        <v>21956.69</v>
      </c>
      <c r="FR122" s="69">
        <f t="shared" si="114"/>
        <v>2124.88</v>
      </c>
      <c r="FS122" s="182">
        <f t="shared" si="105"/>
        <v>10.33314351869282</v>
      </c>
      <c r="FT122" s="69">
        <f t="shared" si="115"/>
        <v>1360.3088888888888</v>
      </c>
      <c r="FU122" s="181">
        <f t="shared" si="116"/>
        <v>5305.204666666666</v>
      </c>
      <c r="FV122" s="166"/>
      <c r="FW122" s="183">
        <f t="shared" si="106"/>
        <v>10.044705882352943</v>
      </c>
      <c r="FX122" s="182">
        <f t="shared" si="107"/>
        <v>10.823529411764707</v>
      </c>
      <c r="FY122" s="69">
        <f t="shared" si="117"/>
        <v>42115.58000000001</v>
      </c>
      <c r="FZ122" s="69">
        <f t="shared" si="118"/>
        <v>4030.24</v>
      </c>
      <c r="GA122" s="69">
        <f t="shared" si="119"/>
        <v>2654.7726984127003</v>
      </c>
      <c r="GB122" s="181">
        <f t="shared" si="120"/>
        <v>10220.874888888897</v>
      </c>
      <c r="GC122" s="162"/>
      <c r="GD122" s="161">
        <f>FG122</f>
        <v>10571.27</v>
      </c>
      <c r="GE122" s="160">
        <f t="shared" si="121"/>
        <v>42115.58000000001</v>
      </c>
      <c r="GF122" s="69">
        <f>FH122</f>
        <v>1020.22</v>
      </c>
      <c r="GG122" s="24">
        <f t="shared" si="122"/>
        <v>4030.24</v>
      </c>
      <c r="GH122" s="69" t="s">
        <v>252</v>
      </c>
      <c r="GI122" s="161">
        <f t="shared" si="123"/>
        <v>657.7593650793651</v>
      </c>
      <c r="GJ122" s="24">
        <f t="shared" si="124"/>
        <v>2654.7726984127003</v>
      </c>
    </row>
    <row r="123" spans="1:192" s="20" customFormat="1" ht="12.75">
      <c r="A123" s="20" t="s">
        <v>12</v>
      </c>
      <c r="B123" s="21" t="s">
        <v>95</v>
      </c>
      <c r="C123" s="20">
        <v>6.3</v>
      </c>
      <c r="D123" s="183">
        <v>10.3</v>
      </c>
      <c r="E123" s="182">
        <v>10.95</v>
      </c>
      <c r="F123" s="69">
        <v>2192.44</v>
      </c>
      <c r="G123" s="69">
        <v>212.73</v>
      </c>
      <c r="H123" s="69">
        <v>1346.45</v>
      </c>
      <c r="I123" s="69">
        <v>7399.4</v>
      </c>
      <c r="J123" s="24">
        <v>740.05</v>
      </c>
      <c r="K123" s="183">
        <v>10.61</v>
      </c>
      <c r="L123" s="182">
        <v>11.33</v>
      </c>
      <c r="M123" s="69">
        <v>1920.44</v>
      </c>
      <c r="N123" s="69">
        <v>181.01</v>
      </c>
      <c r="O123" s="69">
        <v>1485.6</v>
      </c>
      <c r="P123" s="69">
        <v>9319.82</v>
      </c>
      <c r="Q123" s="24">
        <v>921.71</v>
      </c>
      <c r="R123" s="30">
        <v>10.65</v>
      </c>
      <c r="S123" s="22">
        <v>11.28</v>
      </c>
      <c r="T123" s="69">
        <v>1823.01</v>
      </c>
      <c r="U123" s="69">
        <v>171.11</v>
      </c>
      <c r="V123" s="69">
        <v>1490.39</v>
      </c>
      <c r="W123" s="69">
        <v>11142.86</v>
      </c>
      <c r="X123" s="24">
        <v>1093.53</v>
      </c>
      <c r="Y123" s="183">
        <v>10.64</v>
      </c>
      <c r="Z123" s="182">
        <v>11.2</v>
      </c>
      <c r="AA123" s="69">
        <v>1990.44</v>
      </c>
      <c r="AB123" s="69">
        <v>187.12</v>
      </c>
      <c r="AC123" s="69">
        <v>1355.48</v>
      </c>
      <c r="AD123" s="69">
        <v>13133.33</v>
      </c>
      <c r="AE123" s="24">
        <v>1281.22</v>
      </c>
      <c r="AF123" s="30"/>
      <c r="AG123" s="22"/>
      <c r="AH123" s="22"/>
      <c r="AI123" s="22"/>
      <c r="AJ123" s="22"/>
      <c r="AK123" s="22"/>
      <c r="AL123" s="23"/>
      <c r="AM123" s="183"/>
      <c r="AN123" s="182"/>
      <c r="AO123" s="69"/>
      <c r="AP123" s="69"/>
      <c r="AQ123" s="69"/>
      <c r="AR123" s="69"/>
      <c r="AS123" s="24"/>
      <c r="AT123" s="188">
        <v>10.31</v>
      </c>
      <c r="AU123" s="187">
        <v>11.29</v>
      </c>
      <c r="AV123" s="69">
        <v>1356.59</v>
      </c>
      <c r="AW123" s="69">
        <v>131.52</v>
      </c>
      <c r="AX123" s="69">
        <v>1829.59</v>
      </c>
      <c r="AY123" s="69">
        <v>14489.89</v>
      </c>
      <c r="AZ123" s="24">
        <v>1413.31</v>
      </c>
      <c r="BA123" s="188"/>
      <c r="BB123" s="187"/>
      <c r="BC123" s="69"/>
      <c r="BD123" s="69"/>
      <c r="BE123" s="69"/>
      <c r="BF123" s="69"/>
      <c r="BG123" s="24"/>
      <c r="BH123" s="188">
        <v>10.79</v>
      </c>
      <c r="BI123" s="187">
        <v>11.34</v>
      </c>
      <c r="BJ123" s="69">
        <v>2371</v>
      </c>
      <c r="BK123" s="69">
        <v>219</v>
      </c>
      <c r="BL123" s="69">
        <v>1425</v>
      </c>
      <c r="BM123" s="69">
        <v>18814</v>
      </c>
      <c r="BN123" s="24">
        <v>1811</v>
      </c>
      <c r="BO123" s="188">
        <v>10.58</v>
      </c>
      <c r="BP123" s="187">
        <v>11.51</v>
      </c>
      <c r="BQ123" s="69">
        <v>1752</v>
      </c>
      <c r="BR123" s="69">
        <v>165</v>
      </c>
      <c r="BS123" s="69">
        <v>1508</v>
      </c>
      <c r="BT123" s="69">
        <v>20566</v>
      </c>
      <c r="BU123" s="69">
        <v>48</v>
      </c>
      <c r="BV123" s="188">
        <v>10.61</v>
      </c>
      <c r="BW123" s="187">
        <v>11.48</v>
      </c>
      <c r="BX123" s="69">
        <v>1130</v>
      </c>
      <c r="BY123" s="69">
        <v>106</v>
      </c>
      <c r="BZ123" s="189">
        <v>1658</v>
      </c>
      <c r="CA123" s="69">
        <v>21697</v>
      </c>
      <c r="CB123" s="24">
        <v>2085</v>
      </c>
      <c r="CC123" s="69"/>
      <c r="CD123" s="184">
        <f t="shared" si="109"/>
        <v>14535.92</v>
      </c>
      <c r="CE123" s="69">
        <f t="shared" si="110"/>
        <v>1373.49</v>
      </c>
      <c r="CF123" s="182">
        <f t="shared" si="127"/>
        <v>10.583200460141683</v>
      </c>
      <c r="CG123" s="69">
        <f t="shared" si="111"/>
        <v>933.7988888888888</v>
      </c>
      <c r="CH123" s="181">
        <f t="shared" si="112"/>
        <v>3548.4357777777773</v>
      </c>
      <c r="CI123" s="72"/>
      <c r="CJ123" s="188">
        <v>10.51</v>
      </c>
      <c r="CK123" s="187">
        <v>11.52</v>
      </c>
      <c r="CL123" s="69">
        <v>1567.47</v>
      </c>
      <c r="CM123" s="69">
        <v>149.17</v>
      </c>
      <c r="CN123" s="189">
        <v>1472.44</v>
      </c>
      <c r="CO123" s="69">
        <v>23265</v>
      </c>
      <c r="CP123" s="24">
        <v>2234.8</v>
      </c>
      <c r="CQ123" s="188">
        <v>10.1</v>
      </c>
      <c r="CR123" s="187">
        <v>11.06</v>
      </c>
      <c r="CS123" s="69">
        <v>1146.74</v>
      </c>
      <c r="CT123" s="69">
        <v>113.54</v>
      </c>
      <c r="CU123" s="189">
        <v>1703</v>
      </c>
      <c r="CV123" s="69">
        <v>24411.67</v>
      </c>
      <c r="CW123" s="24">
        <v>2348.88</v>
      </c>
      <c r="CX123" s="188">
        <v>10.15</v>
      </c>
      <c r="CY123" s="187">
        <v>10.77</v>
      </c>
      <c r="CZ123" s="69">
        <v>1572.71</v>
      </c>
      <c r="DA123" s="69">
        <v>154.94</v>
      </c>
      <c r="DB123" s="69">
        <v>1874</v>
      </c>
      <c r="DC123" s="69">
        <v>25984.37</v>
      </c>
      <c r="DD123" s="24">
        <v>2504.15</v>
      </c>
      <c r="DE123" s="183">
        <v>10.25</v>
      </c>
      <c r="DF123" s="182">
        <v>10.91</v>
      </c>
      <c r="DG123" s="69">
        <v>1550.86</v>
      </c>
      <c r="DH123" s="69">
        <v>151.25</v>
      </c>
      <c r="DI123" s="69">
        <v>1777</v>
      </c>
      <c r="DJ123" s="69">
        <v>27535.21</v>
      </c>
      <c r="DK123" s="24">
        <v>2655.86</v>
      </c>
      <c r="DL123" s="183"/>
      <c r="DM123" s="182"/>
      <c r="DN123" s="69"/>
      <c r="DO123" s="69"/>
      <c r="DP123" s="69"/>
      <c r="DQ123" s="69"/>
      <c r="DR123" s="24"/>
      <c r="DS123" s="186"/>
      <c r="DT123" s="72"/>
      <c r="DU123" s="72"/>
      <c r="DV123" s="72"/>
      <c r="DW123" s="72"/>
      <c r="DX123" s="72"/>
      <c r="DY123" s="185"/>
      <c r="DZ123" s="186"/>
      <c r="EA123" s="72"/>
      <c r="EB123" s="72"/>
      <c r="EC123" s="72"/>
      <c r="ED123" s="72"/>
      <c r="EE123" s="72"/>
      <c r="EF123" s="185"/>
      <c r="EG123" s="183">
        <v>11.68</v>
      </c>
      <c r="EH123" s="182">
        <v>12.46</v>
      </c>
      <c r="EI123" s="69">
        <v>1140.66</v>
      </c>
      <c r="EJ123" s="69">
        <v>97.68</v>
      </c>
      <c r="EK123" s="69">
        <v>1576</v>
      </c>
      <c r="EL123" s="197">
        <v>1140.65</v>
      </c>
      <c r="EM123" s="112">
        <v>97.97</v>
      </c>
      <c r="EN123" s="182">
        <v>11.6</v>
      </c>
      <c r="EO123" s="182">
        <v>12.52</v>
      </c>
      <c r="EP123" s="69">
        <v>1495.09</v>
      </c>
      <c r="EQ123" s="69">
        <v>128.92</v>
      </c>
      <c r="ER123" s="69">
        <v>0</v>
      </c>
      <c r="ES123" s="69">
        <v>2635.73</v>
      </c>
      <c r="ET123" s="69">
        <v>227.74</v>
      </c>
      <c r="EU123" s="183">
        <v>11.24</v>
      </c>
      <c r="EV123" s="182">
        <v>12.27</v>
      </c>
      <c r="EW123" s="69">
        <v>1433.43</v>
      </c>
      <c r="EX123" s="69">
        <v>127.5</v>
      </c>
      <c r="EY123" s="69">
        <v>0</v>
      </c>
      <c r="EZ123" s="69">
        <v>4069.14</v>
      </c>
      <c r="FA123" s="24">
        <v>355.89</v>
      </c>
      <c r="FB123" s="183">
        <v>10.94</v>
      </c>
      <c r="FC123" s="182">
        <v>12.26</v>
      </c>
      <c r="FD123" s="69">
        <v>1208.19</v>
      </c>
      <c r="FE123" s="69">
        <v>110.47</v>
      </c>
      <c r="FF123" s="69">
        <v>0</v>
      </c>
      <c r="FG123" s="69">
        <v>5277.34</v>
      </c>
      <c r="FH123" s="69">
        <v>466.92</v>
      </c>
      <c r="FI123" s="186"/>
      <c r="FJ123" s="72"/>
      <c r="FK123" s="72"/>
      <c r="FL123" s="72"/>
      <c r="FM123" s="72"/>
      <c r="FN123" s="72"/>
      <c r="FO123" s="185"/>
      <c r="FP123" s="72"/>
      <c r="FQ123" s="184">
        <f t="shared" si="113"/>
        <v>11115.15</v>
      </c>
      <c r="FR123" s="69">
        <f t="shared" si="114"/>
        <v>1033.4699999999998</v>
      </c>
      <c r="FS123" s="182">
        <f t="shared" si="105"/>
        <v>10.755174315655028</v>
      </c>
      <c r="FT123" s="69">
        <f t="shared" si="115"/>
        <v>730.839523809524</v>
      </c>
      <c r="FU123" s="181">
        <f t="shared" si="116"/>
        <v>2850.274142857144</v>
      </c>
      <c r="FV123" s="166"/>
      <c r="FW123" s="183">
        <f t="shared" si="106"/>
        <v>10.684999999999999</v>
      </c>
      <c r="FX123" s="182">
        <f t="shared" si="107"/>
        <v>11.509374999999999</v>
      </c>
      <c r="FY123" s="69">
        <f t="shared" si="117"/>
        <v>25651.069999999992</v>
      </c>
      <c r="FZ123" s="69">
        <f t="shared" si="118"/>
        <v>2406.9600000000005</v>
      </c>
      <c r="GA123" s="69">
        <f t="shared" si="119"/>
        <v>1664.6384126984112</v>
      </c>
      <c r="GB123" s="181">
        <f t="shared" si="120"/>
        <v>6408.857888888883</v>
      </c>
      <c r="GC123" s="162"/>
      <c r="GD123" s="161">
        <f>FG123</f>
        <v>5277.34</v>
      </c>
      <c r="GE123" s="160">
        <f t="shared" si="121"/>
        <v>25651.069999999992</v>
      </c>
      <c r="GF123" s="69">
        <f>FH123</f>
        <v>466.92</v>
      </c>
      <c r="GG123" s="24">
        <f t="shared" si="122"/>
        <v>2406.9600000000005</v>
      </c>
      <c r="GH123" s="69" t="s">
        <v>249</v>
      </c>
      <c r="GI123" s="161">
        <f t="shared" si="123"/>
        <v>370.75301587301595</v>
      </c>
      <c r="GJ123" s="24">
        <f t="shared" si="124"/>
        <v>1664.6384126984112</v>
      </c>
    </row>
    <row r="124" spans="1:192" s="20" customFormat="1" ht="12.75">
      <c r="A124" s="20" t="s">
        <v>12</v>
      </c>
      <c r="B124" s="21" t="s">
        <v>96</v>
      </c>
      <c r="C124" s="20">
        <v>6.3</v>
      </c>
      <c r="D124" s="183">
        <v>8.11</v>
      </c>
      <c r="E124" s="182">
        <v>9.28</v>
      </c>
      <c r="F124" s="69">
        <v>549.99</v>
      </c>
      <c r="G124" s="69">
        <v>67.79</v>
      </c>
      <c r="H124" s="69">
        <v>3278.24</v>
      </c>
      <c r="I124" s="69">
        <v>4521.86</v>
      </c>
      <c r="J124" s="24">
        <v>548.9</v>
      </c>
      <c r="K124" s="183">
        <v>8.14</v>
      </c>
      <c r="L124" s="182">
        <v>9.28</v>
      </c>
      <c r="M124" s="69">
        <v>848.01</v>
      </c>
      <c r="N124" s="69">
        <v>104.2</v>
      </c>
      <c r="O124" s="69">
        <v>3121.43</v>
      </c>
      <c r="P124" s="69">
        <v>5369.85</v>
      </c>
      <c r="Q124" s="24">
        <v>653.69</v>
      </c>
      <c r="R124" s="30">
        <v>8.05</v>
      </c>
      <c r="S124" s="22">
        <v>9.25</v>
      </c>
      <c r="T124" s="69">
        <v>787.85</v>
      </c>
      <c r="U124" s="69">
        <v>97.88</v>
      </c>
      <c r="V124" s="69">
        <v>3592.05</v>
      </c>
      <c r="W124" s="69">
        <v>6157.65</v>
      </c>
      <c r="X124" s="24">
        <v>752.03</v>
      </c>
      <c r="Y124" s="183">
        <v>8.78</v>
      </c>
      <c r="Z124" s="182">
        <v>9.66</v>
      </c>
      <c r="AA124" s="69">
        <v>962.7</v>
      </c>
      <c r="AB124" s="69">
        <v>109.61</v>
      </c>
      <c r="AC124" s="69">
        <v>2770.33</v>
      </c>
      <c r="AD124" s="69">
        <v>7120.32</v>
      </c>
      <c r="AE124" s="24">
        <v>862.14</v>
      </c>
      <c r="AF124" s="30"/>
      <c r="AG124" s="22"/>
      <c r="AH124" s="22"/>
      <c r="AI124" s="22"/>
      <c r="AJ124" s="22"/>
      <c r="AK124" s="22"/>
      <c r="AL124" s="23"/>
      <c r="AM124" s="183"/>
      <c r="AN124" s="182"/>
      <c r="AO124" s="69"/>
      <c r="AP124" s="69"/>
      <c r="AQ124" s="69"/>
      <c r="AR124" s="69"/>
      <c r="AS124" s="24"/>
      <c r="AT124" s="188">
        <v>8.09</v>
      </c>
      <c r="AU124" s="187">
        <v>9.3</v>
      </c>
      <c r="AV124" s="69">
        <v>730.25</v>
      </c>
      <c r="AW124" s="69">
        <v>90.24</v>
      </c>
      <c r="AX124" s="69">
        <v>3472.78</v>
      </c>
      <c r="AY124" s="69">
        <v>7850.56</v>
      </c>
      <c r="AZ124" s="24">
        <v>952.84</v>
      </c>
      <c r="BA124" s="188"/>
      <c r="BB124" s="187"/>
      <c r="BC124" s="69"/>
      <c r="BD124" s="69"/>
      <c r="BE124" s="69"/>
      <c r="BF124" s="69"/>
      <c r="BG124" s="24"/>
      <c r="BH124" s="188">
        <v>8.66</v>
      </c>
      <c r="BI124" s="187">
        <v>9.66</v>
      </c>
      <c r="BJ124" s="69">
        <v>1142</v>
      </c>
      <c r="BK124" s="69">
        <v>132</v>
      </c>
      <c r="BL124" s="69">
        <v>2848</v>
      </c>
      <c r="BM124" s="69">
        <v>9873</v>
      </c>
      <c r="BN124" s="24">
        <v>1193</v>
      </c>
      <c r="BO124" s="188"/>
      <c r="BP124" s="187"/>
      <c r="BQ124" s="69"/>
      <c r="BR124" s="69"/>
      <c r="BS124" s="69"/>
      <c r="BT124" s="69"/>
      <c r="BU124" s="69"/>
      <c r="BV124" s="188">
        <v>7.72</v>
      </c>
      <c r="BW124" s="187">
        <v>9.1</v>
      </c>
      <c r="BX124" s="69">
        <v>542</v>
      </c>
      <c r="BY124" s="69">
        <v>70</v>
      </c>
      <c r="BZ124" s="189">
        <v>3778</v>
      </c>
      <c r="CA124" s="69">
        <v>11379</v>
      </c>
      <c r="CB124" s="24">
        <v>1382</v>
      </c>
      <c r="CC124" s="69"/>
      <c r="CD124" s="184">
        <f t="shared" si="109"/>
        <v>5562.8</v>
      </c>
      <c r="CE124" s="69">
        <f t="shared" si="110"/>
        <v>671.72</v>
      </c>
      <c r="CF124" s="182">
        <f t="shared" si="127"/>
        <v>8.281426784969927</v>
      </c>
      <c r="CG124" s="69">
        <f t="shared" si="111"/>
        <v>211.26412698412696</v>
      </c>
      <c r="CH124" s="181">
        <f t="shared" si="112"/>
        <v>802.8036825396824</v>
      </c>
      <c r="CI124" s="72"/>
      <c r="CJ124" s="188">
        <v>7.8</v>
      </c>
      <c r="CK124" s="187">
        <v>9.12</v>
      </c>
      <c r="CL124" s="69">
        <v>796.92</v>
      </c>
      <c r="CM124" s="69">
        <v>102.13</v>
      </c>
      <c r="CN124" s="189">
        <v>3523.57</v>
      </c>
      <c r="CO124" s="69">
        <v>12176.89</v>
      </c>
      <c r="CP124" s="24">
        <v>1485.96</v>
      </c>
      <c r="CQ124" s="188">
        <v>7.79</v>
      </c>
      <c r="CR124" s="187">
        <v>9.29</v>
      </c>
      <c r="CS124" s="69">
        <v>783.28</v>
      </c>
      <c r="CT124" s="69">
        <v>100.53</v>
      </c>
      <c r="CU124" s="189">
        <v>3444</v>
      </c>
      <c r="CV124" s="69">
        <v>12960.13</v>
      </c>
      <c r="CW124" s="24">
        <v>1587.02</v>
      </c>
      <c r="CX124" s="188">
        <v>8.83</v>
      </c>
      <c r="CY124" s="187">
        <v>9.79</v>
      </c>
      <c r="CZ124" s="69">
        <v>1205.52</v>
      </c>
      <c r="DA124" s="69">
        <v>136.43</v>
      </c>
      <c r="DB124" s="69">
        <v>2420</v>
      </c>
      <c r="DC124" s="69">
        <v>14165.6</v>
      </c>
      <c r="DD124" s="24">
        <v>1723.89</v>
      </c>
      <c r="DE124" s="183">
        <v>8.1</v>
      </c>
      <c r="DF124" s="182">
        <v>9.31</v>
      </c>
      <c r="DG124" s="69">
        <v>728.49</v>
      </c>
      <c r="DH124" s="69">
        <v>89.93</v>
      </c>
      <c r="DI124" s="69">
        <v>3652</v>
      </c>
      <c r="DJ124" s="69">
        <v>14894.13</v>
      </c>
      <c r="DK124" s="24">
        <v>1814.31</v>
      </c>
      <c r="DL124" s="183">
        <v>8.23</v>
      </c>
      <c r="DM124" s="182">
        <v>18.63</v>
      </c>
      <c r="DN124" s="69">
        <v>2.92</v>
      </c>
      <c r="DO124" s="69">
        <v>0.35</v>
      </c>
      <c r="DP124" s="69">
        <v>2397</v>
      </c>
      <c r="DQ124" s="69">
        <v>2.93</v>
      </c>
      <c r="DR124" s="24">
        <v>0.35</v>
      </c>
      <c r="DS124" s="186"/>
      <c r="DT124" s="72"/>
      <c r="DU124" s="72"/>
      <c r="DV124" s="72"/>
      <c r="DW124" s="72"/>
      <c r="DX124" s="72"/>
      <c r="DY124" s="185"/>
      <c r="DZ124" s="186"/>
      <c r="EA124" s="72"/>
      <c r="EB124" s="72"/>
      <c r="EC124" s="72"/>
      <c r="ED124" s="72"/>
      <c r="EE124" s="72"/>
      <c r="EF124" s="185"/>
      <c r="EG124" s="183">
        <v>9.43</v>
      </c>
      <c r="EH124" s="182">
        <v>10.15</v>
      </c>
      <c r="EI124" s="69">
        <v>1554.85</v>
      </c>
      <c r="EJ124" s="69">
        <v>164.78</v>
      </c>
      <c r="EK124" s="69">
        <v>1866</v>
      </c>
      <c r="EL124" s="69">
        <v>1557.71</v>
      </c>
      <c r="EM124" s="24">
        <v>165.76</v>
      </c>
      <c r="EN124" s="182">
        <v>8.81</v>
      </c>
      <c r="EO124" s="182">
        <v>9.71</v>
      </c>
      <c r="EP124" s="69">
        <v>1352.34</v>
      </c>
      <c r="EQ124" s="69">
        <v>153.47</v>
      </c>
      <c r="ER124" s="69">
        <v>0</v>
      </c>
      <c r="ES124" s="69">
        <v>2910.01</v>
      </c>
      <c r="ET124" s="69">
        <v>319.96</v>
      </c>
      <c r="EU124" s="183"/>
      <c r="EV124" s="182"/>
      <c r="EW124" s="69"/>
      <c r="EX124" s="69"/>
      <c r="EY124" s="69"/>
      <c r="EZ124" s="69"/>
      <c r="FA124" s="24"/>
      <c r="FB124" s="183">
        <v>8.61</v>
      </c>
      <c r="FC124" s="182">
        <v>9.65</v>
      </c>
      <c r="FD124" s="69">
        <v>2341.8</v>
      </c>
      <c r="FE124" s="69">
        <v>271.99</v>
      </c>
      <c r="FF124" s="69">
        <v>0</v>
      </c>
      <c r="FG124" s="69">
        <v>5251.63</v>
      </c>
      <c r="FH124" s="69">
        <v>593.4</v>
      </c>
      <c r="FI124" s="186"/>
      <c r="FJ124" s="72"/>
      <c r="FK124" s="72"/>
      <c r="FL124" s="72"/>
      <c r="FM124" s="72"/>
      <c r="FN124" s="72"/>
      <c r="FO124" s="185"/>
      <c r="FP124" s="72"/>
      <c r="FQ124" s="184">
        <f t="shared" si="113"/>
        <v>8766.119999999999</v>
      </c>
      <c r="FR124" s="69">
        <f t="shared" si="114"/>
        <v>1019.6100000000001</v>
      </c>
      <c r="FS124" s="182">
        <f t="shared" si="105"/>
        <v>8.597522582163766</v>
      </c>
      <c r="FT124" s="69">
        <f t="shared" si="115"/>
        <v>371.8376190476188</v>
      </c>
      <c r="FU124" s="181">
        <f t="shared" si="116"/>
        <v>1450.1667142857132</v>
      </c>
      <c r="FV124" s="166"/>
      <c r="FW124" s="183">
        <f t="shared" si="106"/>
        <v>8.343333333333332</v>
      </c>
      <c r="FX124" s="182">
        <f t="shared" si="107"/>
        <v>10.078666666666667</v>
      </c>
      <c r="FY124" s="69">
        <f t="shared" si="117"/>
        <v>14328.92</v>
      </c>
      <c r="FZ124" s="69">
        <f t="shared" si="118"/>
        <v>1691.3300000000002</v>
      </c>
      <c r="GA124" s="69">
        <f t="shared" si="119"/>
        <v>583.101746031746</v>
      </c>
      <c r="GB124" s="181">
        <f t="shared" si="120"/>
        <v>2244.941722222222</v>
      </c>
      <c r="GC124" s="162"/>
      <c r="GD124" s="161">
        <f>FG124</f>
        <v>5251.63</v>
      </c>
      <c r="GE124" s="160">
        <f t="shared" si="121"/>
        <v>14328.92</v>
      </c>
      <c r="GF124" s="69">
        <f>FH124</f>
        <v>593.4</v>
      </c>
      <c r="GG124" s="24">
        <f t="shared" si="122"/>
        <v>1691.3300000000002</v>
      </c>
      <c r="GH124" s="69"/>
      <c r="GI124" s="161">
        <f t="shared" si="123"/>
        <v>240.19206349206354</v>
      </c>
      <c r="GJ124" s="24">
        <f t="shared" si="124"/>
        <v>583.101746031746</v>
      </c>
    </row>
    <row r="125" spans="1:192" s="20" customFormat="1" ht="12.75">
      <c r="A125" s="20" t="s">
        <v>12</v>
      </c>
      <c r="B125" s="21" t="s">
        <v>97</v>
      </c>
      <c r="C125" s="20">
        <v>6.3</v>
      </c>
      <c r="D125" s="183">
        <v>9</v>
      </c>
      <c r="E125" s="182">
        <v>10.16</v>
      </c>
      <c r="F125" s="69">
        <v>5602.7</v>
      </c>
      <c r="G125" s="69">
        <v>622.54</v>
      </c>
      <c r="H125" s="69">
        <v>2794.37</v>
      </c>
      <c r="I125" s="69">
        <v>5602.72</v>
      </c>
      <c r="J125" s="24">
        <v>625.78</v>
      </c>
      <c r="K125" s="183">
        <v>8.56</v>
      </c>
      <c r="L125" s="182">
        <v>9.97</v>
      </c>
      <c r="M125" s="69">
        <v>1537.8</v>
      </c>
      <c r="N125" s="69">
        <v>179.59</v>
      </c>
      <c r="O125" s="69">
        <v>2975.03</v>
      </c>
      <c r="P125" s="69">
        <v>7140.58</v>
      </c>
      <c r="Q125" s="24">
        <v>806.47</v>
      </c>
      <c r="R125" s="30">
        <v>8.59</v>
      </c>
      <c r="S125" s="22">
        <v>9.72</v>
      </c>
      <c r="T125" s="69">
        <v>1391.52</v>
      </c>
      <c r="U125" s="69">
        <v>161.92</v>
      </c>
      <c r="V125" s="69">
        <v>3134.7</v>
      </c>
      <c r="W125" s="69">
        <v>8532.09</v>
      </c>
      <c r="X125" s="24">
        <v>969.13</v>
      </c>
      <c r="Y125" s="183">
        <v>8.97</v>
      </c>
      <c r="Z125" s="182">
        <v>9.99</v>
      </c>
      <c r="AA125" s="69">
        <v>1397.82</v>
      </c>
      <c r="AB125" s="69">
        <v>155.74</v>
      </c>
      <c r="AC125" s="69">
        <v>2978.21</v>
      </c>
      <c r="AD125" s="69">
        <v>9929.9</v>
      </c>
      <c r="AE125" s="24">
        <v>1125.65</v>
      </c>
      <c r="AF125" s="30"/>
      <c r="AG125" s="22"/>
      <c r="AH125" s="22"/>
      <c r="AI125" s="22"/>
      <c r="AJ125" s="22"/>
      <c r="AK125" s="22"/>
      <c r="AL125" s="23"/>
      <c r="AM125" s="183"/>
      <c r="AN125" s="182"/>
      <c r="AO125" s="69"/>
      <c r="AP125" s="69"/>
      <c r="AQ125" s="69"/>
      <c r="AR125" s="69"/>
      <c r="AS125" s="24"/>
      <c r="AT125" s="188">
        <v>9.2</v>
      </c>
      <c r="AU125" s="187">
        <v>9.87</v>
      </c>
      <c r="AV125" s="69">
        <v>1196.94</v>
      </c>
      <c r="AW125" s="69">
        <v>130.05</v>
      </c>
      <c r="AX125" s="69">
        <v>3017.7</v>
      </c>
      <c r="AY125" s="69">
        <v>11126.85</v>
      </c>
      <c r="AZ125" s="24">
        <v>1256.15</v>
      </c>
      <c r="BA125" s="188"/>
      <c r="BB125" s="187"/>
      <c r="BC125" s="69"/>
      <c r="BD125" s="69"/>
      <c r="BE125" s="69"/>
      <c r="BF125" s="69"/>
      <c r="BG125" s="24"/>
      <c r="BH125" s="188">
        <v>10.12</v>
      </c>
      <c r="BI125" s="187">
        <v>10.91</v>
      </c>
      <c r="BJ125" s="69">
        <v>359</v>
      </c>
      <c r="BK125" s="69">
        <v>35.51</v>
      </c>
      <c r="BL125" s="69">
        <v>2140</v>
      </c>
      <c r="BM125" s="69">
        <v>12776</v>
      </c>
      <c r="BN125" s="24">
        <v>1437</v>
      </c>
      <c r="BO125" s="188">
        <v>9.47</v>
      </c>
      <c r="BP125" s="187">
        <v>10.46</v>
      </c>
      <c r="BQ125" s="69">
        <v>223</v>
      </c>
      <c r="BR125" s="69">
        <v>23</v>
      </c>
      <c r="BS125" s="69">
        <v>1943</v>
      </c>
      <c r="BT125" s="69">
        <v>13000</v>
      </c>
      <c r="BU125" s="69">
        <v>1460</v>
      </c>
      <c r="BV125" s="188">
        <v>8.36</v>
      </c>
      <c r="BW125" s="187">
        <v>9.68</v>
      </c>
      <c r="BX125" s="69">
        <v>597</v>
      </c>
      <c r="BY125" s="69">
        <v>71</v>
      </c>
      <c r="BZ125" s="189">
        <v>2816</v>
      </c>
      <c r="CA125" s="69">
        <v>13597</v>
      </c>
      <c r="CB125" s="24">
        <v>1532</v>
      </c>
      <c r="CC125" s="69"/>
      <c r="CD125" s="184">
        <f t="shared" si="109"/>
        <v>12305.78</v>
      </c>
      <c r="CE125" s="69">
        <f t="shared" si="110"/>
        <v>1379.35</v>
      </c>
      <c r="CF125" s="182">
        <f t="shared" si="127"/>
        <v>8.921434008772248</v>
      </c>
      <c r="CG125" s="69">
        <f t="shared" si="111"/>
        <v>573.948412698413</v>
      </c>
      <c r="CH125" s="181">
        <f t="shared" si="112"/>
        <v>2181.003968253969</v>
      </c>
      <c r="CI125" s="72"/>
      <c r="CJ125" s="188">
        <v>8.67</v>
      </c>
      <c r="CK125" s="187">
        <v>9.89</v>
      </c>
      <c r="CL125" s="69">
        <v>1440.02</v>
      </c>
      <c r="CM125" s="69">
        <v>166.06</v>
      </c>
      <c r="CN125" s="189">
        <v>2912.46</v>
      </c>
      <c r="CO125" s="69">
        <v>15037.17</v>
      </c>
      <c r="CP125" s="24">
        <v>1699.66</v>
      </c>
      <c r="CQ125" s="188">
        <v>8.63</v>
      </c>
      <c r="CR125" s="187">
        <v>9.81</v>
      </c>
      <c r="CS125" s="69">
        <v>1606</v>
      </c>
      <c r="CT125" s="69">
        <v>186.13</v>
      </c>
      <c r="CU125" s="189">
        <v>2762</v>
      </c>
      <c r="CV125" s="69">
        <v>16643.11</v>
      </c>
      <c r="CW125" s="24">
        <v>1886.52</v>
      </c>
      <c r="CX125" s="188">
        <v>8.1</v>
      </c>
      <c r="CY125" s="187">
        <v>9.37</v>
      </c>
      <c r="CZ125" s="69">
        <v>430.18</v>
      </c>
      <c r="DA125" s="69">
        <v>53.08</v>
      </c>
      <c r="DB125" s="69">
        <v>2422</v>
      </c>
      <c r="DC125" s="69">
        <v>17073.3</v>
      </c>
      <c r="DD125" s="24">
        <v>1939.92</v>
      </c>
      <c r="DE125" s="183">
        <v>8.86</v>
      </c>
      <c r="DF125" s="182">
        <v>9.83</v>
      </c>
      <c r="DG125" s="69">
        <v>1542.2</v>
      </c>
      <c r="DH125" s="69">
        <v>174.01</v>
      </c>
      <c r="DI125" s="69">
        <v>2711</v>
      </c>
      <c r="DJ125" s="69">
        <v>18615.42</v>
      </c>
      <c r="DK125" s="24">
        <v>2114.71</v>
      </c>
      <c r="DL125" s="183">
        <v>9.17</v>
      </c>
      <c r="DM125" s="182">
        <v>10</v>
      </c>
      <c r="DN125" s="69">
        <v>594.36</v>
      </c>
      <c r="DO125" s="69">
        <v>64.79</v>
      </c>
      <c r="DP125" s="69">
        <v>2829</v>
      </c>
      <c r="DQ125" s="69">
        <v>19209.78</v>
      </c>
      <c r="DR125" s="24">
        <v>2179.77</v>
      </c>
      <c r="DS125" s="186"/>
      <c r="DT125" s="72"/>
      <c r="DU125" s="72"/>
      <c r="DV125" s="72"/>
      <c r="DW125" s="72"/>
      <c r="DX125" s="72"/>
      <c r="DY125" s="185"/>
      <c r="DZ125" s="186"/>
      <c r="EA125" s="72"/>
      <c r="EB125" s="72"/>
      <c r="EC125" s="72"/>
      <c r="ED125" s="72"/>
      <c r="EE125" s="72"/>
      <c r="EF125" s="185"/>
      <c r="EG125" s="183">
        <v>9.17</v>
      </c>
      <c r="EH125" s="182">
        <v>9.93</v>
      </c>
      <c r="EI125" s="69">
        <v>959.98</v>
      </c>
      <c r="EJ125" s="69">
        <v>104.65</v>
      </c>
      <c r="EK125" s="69">
        <v>2729.22</v>
      </c>
      <c r="EL125" s="69">
        <v>8949.17</v>
      </c>
      <c r="EM125" s="24">
        <v>1067.74</v>
      </c>
      <c r="EN125" s="182">
        <v>9.09</v>
      </c>
      <c r="EO125" s="182">
        <v>10.22</v>
      </c>
      <c r="EP125" s="69">
        <v>1077.77</v>
      </c>
      <c r="EQ125" s="69">
        <v>118.49</v>
      </c>
      <c r="ER125" s="69">
        <v>0</v>
      </c>
      <c r="ES125" s="69">
        <v>20569.64</v>
      </c>
      <c r="ET125" s="69">
        <v>2329.44</v>
      </c>
      <c r="EU125" s="183">
        <v>9.03</v>
      </c>
      <c r="EV125" s="182">
        <v>10.24</v>
      </c>
      <c r="EW125" s="69">
        <v>828.07</v>
      </c>
      <c r="EX125" s="69">
        <v>91.73</v>
      </c>
      <c r="EY125" s="69">
        <v>0</v>
      </c>
      <c r="EZ125" s="69">
        <v>21397.72</v>
      </c>
      <c r="FA125" s="24">
        <v>2421.58</v>
      </c>
      <c r="FB125" s="191"/>
      <c r="FC125" s="190"/>
      <c r="FD125" s="72"/>
      <c r="FE125" s="72"/>
      <c r="FF125" s="72"/>
      <c r="FG125" s="72"/>
      <c r="FH125" s="72"/>
      <c r="FI125" s="186"/>
      <c r="FJ125" s="72"/>
      <c r="FK125" s="72"/>
      <c r="FL125" s="72"/>
      <c r="FM125" s="72"/>
      <c r="FN125" s="72"/>
      <c r="FO125" s="185"/>
      <c r="FP125" s="72"/>
      <c r="FQ125" s="184">
        <f t="shared" si="113"/>
        <v>8478.58</v>
      </c>
      <c r="FR125" s="69">
        <f t="shared" si="114"/>
        <v>958.9399999999999</v>
      </c>
      <c r="FS125" s="182">
        <f t="shared" si="105"/>
        <v>8.841616785200326</v>
      </c>
      <c r="FT125" s="69">
        <f t="shared" si="115"/>
        <v>386.86634920634935</v>
      </c>
      <c r="FU125" s="181">
        <f t="shared" si="116"/>
        <v>1508.7787619047624</v>
      </c>
      <c r="FV125" s="166"/>
      <c r="FW125" s="183">
        <f t="shared" si="106"/>
        <v>8.936875</v>
      </c>
      <c r="FX125" s="182">
        <f t="shared" si="107"/>
        <v>10.003125</v>
      </c>
      <c r="FY125" s="69">
        <f t="shared" si="117"/>
        <v>20784.36</v>
      </c>
      <c r="FZ125" s="69">
        <f t="shared" si="118"/>
        <v>2338.29</v>
      </c>
      <c r="GA125" s="69">
        <f t="shared" si="119"/>
        <v>960.8147619047622</v>
      </c>
      <c r="GB125" s="181">
        <f t="shared" si="120"/>
        <v>3699.136833333335</v>
      </c>
      <c r="GC125" s="162"/>
      <c r="GD125" s="161">
        <f>EZ125</f>
        <v>21397.72</v>
      </c>
      <c r="GE125" s="160">
        <f t="shared" si="121"/>
        <v>20784.36</v>
      </c>
      <c r="GF125" s="69">
        <f>FA125</f>
        <v>2421.58</v>
      </c>
      <c r="GG125" s="24">
        <f t="shared" si="122"/>
        <v>2338.29</v>
      </c>
      <c r="GH125" s="72"/>
      <c r="GI125" s="161">
        <f t="shared" si="123"/>
        <v>974.8834920634922</v>
      </c>
      <c r="GJ125" s="24">
        <f t="shared" si="124"/>
        <v>960.8147619047622</v>
      </c>
    </row>
    <row r="126" spans="1:192" s="20" customFormat="1" ht="12.75">
      <c r="A126" s="20" t="s">
        <v>12</v>
      </c>
      <c r="B126" s="21" t="s">
        <v>98</v>
      </c>
      <c r="C126" s="20">
        <v>6.3</v>
      </c>
      <c r="D126" s="183">
        <v>7.94</v>
      </c>
      <c r="E126" s="182">
        <v>9.61</v>
      </c>
      <c r="F126" s="69">
        <v>1324.02</v>
      </c>
      <c r="G126" s="69">
        <v>166.74</v>
      </c>
      <c r="H126" s="69">
        <v>2276.4</v>
      </c>
      <c r="I126" s="69">
        <v>1323.97</v>
      </c>
      <c r="J126" s="24">
        <v>167.7</v>
      </c>
      <c r="K126" s="183">
        <v>9.25</v>
      </c>
      <c r="L126" s="182">
        <v>10.32</v>
      </c>
      <c r="M126" s="69">
        <v>2280.46</v>
      </c>
      <c r="N126" s="69">
        <v>246.53</v>
      </c>
      <c r="O126" s="69">
        <v>2559.57</v>
      </c>
      <c r="P126" s="69">
        <v>3604.32</v>
      </c>
      <c r="Q126" s="24">
        <v>414.9</v>
      </c>
      <c r="R126" s="30">
        <v>9.41</v>
      </c>
      <c r="S126" s="22">
        <v>10.28</v>
      </c>
      <c r="T126" s="69">
        <v>2330.49</v>
      </c>
      <c r="U126" s="69">
        <v>247.6</v>
      </c>
      <c r="V126" s="69">
        <v>2136.46</v>
      </c>
      <c r="W126" s="69">
        <v>5934.77</v>
      </c>
      <c r="X126" s="24">
        <v>663.29</v>
      </c>
      <c r="Y126" s="183">
        <v>9.42</v>
      </c>
      <c r="Z126" s="182">
        <v>10.15</v>
      </c>
      <c r="AA126" s="69">
        <v>2233.81</v>
      </c>
      <c r="AB126" s="69">
        <v>237.04</v>
      </c>
      <c r="AC126" s="69">
        <v>1766.04</v>
      </c>
      <c r="AD126" s="69">
        <v>8168.58</v>
      </c>
      <c r="AE126" s="24">
        <v>901.21</v>
      </c>
      <c r="AF126" s="30"/>
      <c r="AG126" s="22"/>
      <c r="AH126" s="22"/>
      <c r="AI126" s="22"/>
      <c r="AJ126" s="22"/>
      <c r="AK126" s="22"/>
      <c r="AL126" s="23"/>
      <c r="AM126" s="183"/>
      <c r="AN126" s="182"/>
      <c r="AO126" s="69"/>
      <c r="AP126" s="69"/>
      <c r="AQ126" s="69"/>
      <c r="AR126" s="69"/>
      <c r="AS126" s="24"/>
      <c r="AT126" s="188">
        <v>8.96</v>
      </c>
      <c r="AU126" s="187">
        <v>10.01</v>
      </c>
      <c r="AV126" s="69">
        <v>1414.83</v>
      </c>
      <c r="AW126" s="69">
        <v>157.82</v>
      </c>
      <c r="AX126" s="69">
        <v>2685.84</v>
      </c>
      <c r="AY126" s="69">
        <v>9583.38</v>
      </c>
      <c r="AZ126" s="24">
        <v>1059.72</v>
      </c>
      <c r="BA126" s="188">
        <v>8.66</v>
      </c>
      <c r="BB126" s="187"/>
      <c r="BC126" s="69">
        <v>1810.15</v>
      </c>
      <c r="BD126" s="69">
        <v>209</v>
      </c>
      <c r="BE126" s="69"/>
      <c r="BF126" s="69"/>
      <c r="BG126" s="24"/>
      <c r="BH126" s="188">
        <v>9.59</v>
      </c>
      <c r="BI126" s="187">
        <v>10.47</v>
      </c>
      <c r="BJ126" s="69">
        <v>1443</v>
      </c>
      <c r="BK126" s="69">
        <v>150</v>
      </c>
      <c r="BL126" s="69">
        <v>2261</v>
      </c>
      <c r="BM126" s="69">
        <v>13008</v>
      </c>
      <c r="BN126" s="24">
        <v>1421</v>
      </c>
      <c r="BO126" s="188">
        <v>9.24</v>
      </c>
      <c r="BP126" s="187">
        <v>10.02</v>
      </c>
      <c r="BQ126" s="69">
        <v>1454</v>
      </c>
      <c r="BR126" s="69">
        <v>157</v>
      </c>
      <c r="BS126" s="69">
        <v>2442</v>
      </c>
      <c r="BT126" s="69">
        <v>14463</v>
      </c>
      <c r="BU126" s="69">
        <v>1579</v>
      </c>
      <c r="BV126" s="188">
        <v>9.39</v>
      </c>
      <c r="BW126" s="187">
        <v>10.18</v>
      </c>
      <c r="BX126" s="69">
        <v>1158</v>
      </c>
      <c r="BY126" s="69">
        <v>123</v>
      </c>
      <c r="BZ126" s="189">
        <v>2330</v>
      </c>
      <c r="CA126" s="69">
        <v>15621</v>
      </c>
      <c r="CB126" s="24">
        <v>1703</v>
      </c>
      <c r="CC126" s="69"/>
      <c r="CD126" s="184">
        <f t="shared" si="109"/>
        <v>15448.759999999998</v>
      </c>
      <c r="CE126" s="69">
        <f t="shared" si="110"/>
        <v>1694.73</v>
      </c>
      <c r="CF126" s="182">
        <f t="shared" si="127"/>
        <v>9.115764753087511</v>
      </c>
      <c r="CG126" s="69">
        <f t="shared" si="111"/>
        <v>757.4541269841266</v>
      </c>
      <c r="CH126" s="181">
        <f t="shared" si="112"/>
        <v>2878.3256825396807</v>
      </c>
      <c r="CI126" s="72"/>
      <c r="CJ126" s="188">
        <v>9.12</v>
      </c>
      <c r="CK126" s="187">
        <v>9.83</v>
      </c>
      <c r="CL126" s="69">
        <v>1372.98</v>
      </c>
      <c r="CM126" s="69">
        <v>150.48</v>
      </c>
      <c r="CN126" s="189">
        <v>2255.68</v>
      </c>
      <c r="CO126" s="69">
        <v>16994.69</v>
      </c>
      <c r="CP126" s="24">
        <v>1854.03</v>
      </c>
      <c r="CQ126" s="188">
        <v>9.11</v>
      </c>
      <c r="CR126" s="187">
        <v>9.92</v>
      </c>
      <c r="CS126" s="69">
        <v>1454.31</v>
      </c>
      <c r="CT126" s="69">
        <v>159.6</v>
      </c>
      <c r="CU126" s="189">
        <v>2214</v>
      </c>
      <c r="CV126" s="69">
        <v>18448.99</v>
      </c>
      <c r="CW126" s="24">
        <v>2014.34</v>
      </c>
      <c r="CX126" s="188">
        <v>9.14</v>
      </c>
      <c r="CY126" s="187">
        <v>9.99</v>
      </c>
      <c r="CZ126" s="69">
        <v>1714.59</v>
      </c>
      <c r="DA126" s="69">
        <v>187.58</v>
      </c>
      <c r="DB126" s="69">
        <v>2550</v>
      </c>
      <c r="DC126" s="69">
        <v>20163.54</v>
      </c>
      <c r="DD126" s="24">
        <v>2202.71</v>
      </c>
      <c r="DE126" s="183">
        <v>9.44</v>
      </c>
      <c r="DF126" s="182">
        <v>10.25</v>
      </c>
      <c r="DG126" s="69">
        <v>1359.9</v>
      </c>
      <c r="DH126" s="69">
        <v>144.09</v>
      </c>
      <c r="DI126" s="69">
        <v>2442</v>
      </c>
      <c r="DJ126" s="197">
        <v>21523.4</v>
      </c>
      <c r="DK126" s="112">
        <v>2347.09</v>
      </c>
      <c r="DL126" s="183"/>
      <c r="DM126" s="182"/>
      <c r="DN126" s="69"/>
      <c r="DO126" s="69"/>
      <c r="DP126" s="69"/>
      <c r="DQ126" s="69"/>
      <c r="DR126" s="24"/>
      <c r="DS126" s="186"/>
      <c r="DT126" s="72"/>
      <c r="DU126" s="72"/>
      <c r="DV126" s="72"/>
      <c r="DW126" s="72"/>
      <c r="DX126" s="72"/>
      <c r="DY126" s="185"/>
      <c r="DZ126" s="186"/>
      <c r="EA126" s="72"/>
      <c r="EB126" s="72"/>
      <c r="EC126" s="72"/>
      <c r="ED126" s="72"/>
      <c r="EE126" s="72"/>
      <c r="EF126" s="185"/>
      <c r="EG126" s="183">
        <v>9.55</v>
      </c>
      <c r="EH126" s="182">
        <v>10.34</v>
      </c>
      <c r="EI126" s="69">
        <v>1232.59</v>
      </c>
      <c r="EJ126" s="69">
        <v>129.01</v>
      </c>
      <c r="EK126" s="69">
        <v>2593.73</v>
      </c>
      <c r="EL126" s="69">
        <v>24001.18</v>
      </c>
      <c r="EM126" s="24">
        <v>2605.04</v>
      </c>
      <c r="EN126" s="182">
        <v>9.32</v>
      </c>
      <c r="EO126" s="182">
        <v>10.04</v>
      </c>
      <c r="EP126" s="69">
        <v>1978.8</v>
      </c>
      <c r="EQ126" s="69">
        <v>212.28</v>
      </c>
      <c r="ER126" s="69">
        <v>0</v>
      </c>
      <c r="ES126" s="197">
        <v>1978.72</v>
      </c>
      <c r="ET126" s="197">
        <v>213.09</v>
      </c>
      <c r="EU126" s="183">
        <v>9.36</v>
      </c>
      <c r="EV126" s="182">
        <v>10.2</v>
      </c>
      <c r="EW126" s="69">
        <v>1762.53</v>
      </c>
      <c r="EX126" s="69">
        <v>188.29</v>
      </c>
      <c r="EY126" s="69">
        <v>0</v>
      </c>
      <c r="EZ126" s="69">
        <v>3741.25</v>
      </c>
      <c r="FA126" s="24">
        <v>402.38</v>
      </c>
      <c r="FB126" s="191"/>
      <c r="FC126" s="190"/>
      <c r="FD126" s="72"/>
      <c r="FE126" s="72"/>
      <c r="FF126" s="72"/>
      <c r="FG126" s="72"/>
      <c r="FH126" s="72"/>
      <c r="FI126" s="186"/>
      <c r="FJ126" s="72"/>
      <c r="FK126" s="72"/>
      <c r="FL126" s="72"/>
      <c r="FM126" s="72"/>
      <c r="FN126" s="72"/>
      <c r="FO126" s="185"/>
      <c r="FP126" s="72"/>
      <c r="FQ126" s="184">
        <f t="shared" si="113"/>
        <v>10875.7</v>
      </c>
      <c r="FR126" s="69">
        <f t="shared" si="114"/>
        <v>1171.33</v>
      </c>
      <c r="FS126" s="182">
        <f t="shared" si="105"/>
        <v>9.28491543800637</v>
      </c>
      <c r="FT126" s="69">
        <f t="shared" si="115"/>
        <v>554.9715873015875</v>
      </c>
      <c r="FU126" s="181">
        <f t="shared" si="116"/>
        <v>2164.3891904761913</v>
      </c>
      <c r="FV126" s="166"/>
      <c r="FW126" s="183">
        <f t="shared" si="106"/>
        <v>9.18125</v>
      </c>
      <c r="FX126" s="182">
        <f t="shared" si="107"/>
        <v>10.107333333333335</v>
      </c>
      <c r="FY126" s="69">
        <f t="shared" si="117"/>
        <v>26324.460000000003</v>
      </c>
      <c r="FZ126" s="69">
        <f t="shared" si="118"/>
        <v>2866.0600000000004</v>
      </c>
      <c r="GA126" s="69">
        <f t="shared" si="119"/>
        <v>1312.425714285714</v>
      </c>
      <c r="GB126" s="181">
        <f t="shared" si="120"/>
        <v>5052.838999999999</v>
      </c>
      <c r="GC126" s="162"/>
      <c r="GD126" s="161">
        <f>EZ126</f>
        <v>3741.25</v>
      </c>
      <c r="GE126" s="160">
        <f t="shared" si="121"/>
        <v>26324.460000000003</v>
      </c>
      <c r="GF126" s="69">
        <f>FA126</f>
        <v>402.38</v>
      </c>
      <c r="GG126" s="24">
        <f t="shared" si="122"/>
        <v>2866.0600000000004</v>
      </c>
      <c r="GH126" s="72" t="s">
        <v>251</v>
      </c>
      <c r="GI126" s="161">
        <f t="shared" si="123"/>
        <v>191.4692063492064</v>
      </c>
      <c r="GJ126" s="24">
        <f t="shared" si="124"/>
        <v>1312.425714285714</v>
      </c>
    </row>
    <row r="127" spans="1:192" s="20" customFormat="1" ht="12.75">
      <c r="A127" s="20" t="s">
        <v>12</v>
      </c>
      <c r="B127" s="21" t="s">
        <v>99</v>
      </c>
      <c r="C127" s="20">
        <v>6.3</v>
      </c>
      <c r="D127" s="183"/>
      <c r="E127" s="182"/>
      <c r="F127" s="69"/>
      <c r="G127" s="69"/>
      <c r="H127" s="69"/>
      <c r="I127" s="69"/>
      <c r="J127" s="24"/>
      <c r="K127" s="183"/>
      <c r="L127" s="182"/>
      <c r="M127" s="69"/>
      <c r="N127" s="69"/>
      <c r="O127" s="69"/>
      <c r="P127" s="69"/>
      <c r="Q127" s="24"/>
      <c r="R127" s="30"/>
      <c r="S127" s="22"/>
      <c r="T127" s="69"/>
      <c r="U127" s="69"/>
      <c r="V127" s="69"/>
      <c r="W127" s="69"/>
      <c r="X127" s="24"/>
      <c r="Y127" s="183"/>
      <c r="Z127" s="182"/>
      <c r="AA127" s="69"/>
      <c r="AB127" s="69"/>
      <c r="AC127" s="69"/>
      <c r="AD127" s="69"/>
      <c r="AE127" s="24"/>
      <c r="AF127" s="30"/>
      <c r="AG127" s="22"/>
      <c r="AH127" s="22"/>
      <c r="AI127" s="22"/>
      <c r="AJ127" s="22"/>
      <c r="AK127" s="22"/>
      <c r="AL127" s="23"/>
      <c r="AM127" s="183"/>
      <c r="AN127" s="182"/>
      <c r="AO127" s="69"/>
      <c r="AP127" s="69"/>
      <c r="AQ127" s="69"/>
      <c r="AR127" s="69"/>
      <c r="AS127" s="24"/>
      <c r="AT127" s="188">
        <v>8.58</v>
      </c>
      <c r="AU127" s="187">
        <v>9.83</v>
      </c>
      <c r="AV127" s="69">
        <v>1003</v>
      </c>
      <c r="AW127" s="69">
        <v>116.92</v>
      </c>
      <c r="AX127" s="69">
        <v>2236.29</v>
      </c>
      <c r="AY127" s="69">
        <v>1002.9</v>
      </c>
      <c r="AZ127" s="24">
        <v>117.85</v>
      </c>
      <c r="BA127" s="188"/>
      <c r="BB127" s="187"/>
      <c r="BC127" s="69"/>
      <c r="BD127" s="69"/>
      <c r="BE127" s="69"/>
      <c r="BF127" s="69"/>
      <c r="BG127" s="24"/>
      <c r="BH127" s="188">
        <v>10.34</v>
      </c>
      <c r="BI127" s="187">
        <v>11.11</v>
      </c>
      <c r="BJ127" s="69">
        <v>2221</v>
      </c>
      <c r="BK127" s="69">
        <v>214</v>
      </c>
      <c r="BL127" s="69">
        <v>2210</v>
      </c>
      <c r="BM127" s="69">
        <v>3224</v>
      </c>
      <c r="BN127" s="24">
        <v>334</v>
      </c>
      <c r="BO127" s="188">
        <v>9.8</v>
      </c>
      <c r="BP127" s="187">
        <v>10.81</v>
      </c>
      <c r="BQ127" s="69">
        <v>1183</v>
      </c>
      <c r="BR127" s="69">
        <v>120</v>
      </c>
      <c r="BS127" s="69">
        <v>2274</v>
      </c>
      <c r="BT127" s="69">
        <v>4407</v>
      </c>
      <c r="BU127" s="69">
        <v>455</v>
      </c>
      <c r="BV127" s="188">
        <v>9.28</v>
      </c>
      <c r="BW127" s="187">
        <v>10.5</v>
      </c>
      <c r="BX127" s="69">
        <v>673</v>
      </c>
      <c r="BY127" s="69">
        <v>72</v>
      </c>
      <c r="BZ127" s="189">
        <v>2486</v>
      </c>
      <c r="CA127" s="69">
        <v>5081</v>
      </c>
      <c r="CB127" s="24">
        <v>528</v>
      </c>
      <c r="CC127" s="69"/>
      <c r="CD127" s="184">
        <f t="shared" si="109"/>
        <v>5080</v>
      </c>
      <c r="CE127" s="69">
        <f t="shared" si="110"/>
        <v>522.9200000000001</v>
      </c>
      <c r="CF127" s="182">
        <f t="shared" si="127"/>
        <v>9.714679109615236</v>
      </c>
      <c r="CG127" s="69">
        <f t="shared" si="111"/>
        <v>283.4292063492063</v>
      </c>
      <c r="CH127" s="181">
        <f t="shared" si="112"/>
        <v>1077.0309841269839</v>
      </c>
      <c r="CI127" s="72"/>
      <c r="CJ127" s="188">
        <v>9.43</v>
      </c>
      <c r="CK127" s="187">
        <v>10.95</v>
      </c>
      <c r="CL127" s="69">
        <v>1223.42</v>
      </c>
      <c r="CM127" s="69">
        <v>129.77</v>
      </c>
      <c r="CN127" s="189">
        <v>2202.02</v>
      </c>
      <c r="CO127" s="69">
        <v>6304.84</v>
      </c>
      <c r="CP127" s="24">
        <v>659.16</v>
      </c>
      <c r="CQ127" s="188">
        <v>9.57</v>
      </c>
      <c r="CR127" s="187">
        <v>11.01</v>
      </c>
      <c r="CS127" s="69">
        <v>1216.06</v>
      </c>
      <c r="CT127" s="69">
        <v>127.03</v>
      </c>
      <c r="CU127" s="189">
        <v>2087.07</v>
      </c>
      <c r="CV127" s="69">
        <v>7520.89</v>
      </c>
      <c r="CW127" s="24">
        <v>786.83</v>
      </c>
      <c r="CX127" s="188">
        <v>10.14</v>
      </c>
      <c r="CY127" s="187">
        <v>11.1</v>
      </c>
      <c r="CZ127" s="69">
        <v>1371.62</v>
      </c>
      <c r="DA127" s="69">
        <v>135.22</v>
      </c>
      <c r="DB127" s="69">
        <v>2265</v>
      </c>
      <c r="DC127" s="69">
        <v>8892.53</v>
      </c>
      <c r="DD127" s="24">
        <v>922.55</v>
      </c>
      <c r="DE127" s="183">
        <v>9.7</v>
      </c>
      <c r="DF127" s="182">
        <v>10.99</v>
      </c>
      <c r="DG127" s="69">
        <v>890.26</v>
      </c>
      <c r="DH127" s="69">
        <v>91.73</v>
      </c>
      <c r="DI127" s="69">
        <v>2353</v>
      </c>
      <c r="DJ127" s="69">
        <v>9782.71</v>
      </c>
      <c r="DK127" s="24">
        <v>1014.65</v>
      </c>
      <c r="DL127" s="183"/>
      <c r="DM127" s="182"/>
      <c r="DN127" s="69"/>
      <c r="DO127" s="69"/>
      <c r="DP127" s="69"/>
      <c r="DQ127" s="69"/>
      <c r="DR127" s="24"/>
      <c r="DS127" s="186"/>
      <c r="DT127" s="72"/>
      <c r="DU127" s="72"/>
      <c r="DV127" s="72"/>
      <c r="DW127" s="72"/>
      <c r="DX127" s="72"/>
      <c r="DY127" s="185"/>
      <c r="DZ127" s="186"/>
      <c r="EA127" s="72"/>
      <c r="EB127" s="72"/>
      <c r="EC127" s="72"/>
      <c r="ED127" s="72"/>
      <c r="EE127" s="72"/>
      <c r="EF127" s="185"/>
      <c r="EG127" s="183">
        <v>10.85</v>
      </c>
      <c r="EH127" s="182">
        <v>11.58</v>
      </c>
      <c r="EI127" s="69">
        <v>871.97</v>
      </c>
      <c r="EJ127" s="69">
        <v>80.39</v>
      </c>
      <c r="EK127" s="69">
        <v>2320</v>
      </c>
      <c r="EL127" s="69">
        <v>11189.74</v>
      </c>
      <c r="EM127" s="24">
        <v>1145</v>
      </c>
      <c r="EN127" s="182">
        <v>10.46</v>
      </c>
      <c r="EO127" s="182">
        <v>11.19</v>
      </c>
      <c r="EP127" s="69">
        <v>137.94</v>
      </c>
      <c r="EQ127" s="69">
        <v>137.52</v>
      </c>
      <c r="ER127" s="69">
        <v>0</v>
      </c>
      <c r="ES127" s="69">
        <v>12627.66</v>
      </c>
      <c r="ET127" s="69">
        <v>1283.1</v>
      </c>
      <c r="EU127" s="183">
        <v>10.11</v>
      </c>
      <c r="EV127" s="182">
        <v>10.93</v>
      </c>
      <c r="EW127" s="69">
        <v>1140.38</v>
      </c>
      <c r="EX127" s="69">
        <v>112.76</v>
      </c>
      <c r="EY127" s="69">
        <v>0</v>
      </c>
      <c r="EZ127" s="69">
        <v>13768.09</v>
      </c>
      <c r="FA127" s="24">
        <v>1396.26</v>
      </c>
      <c r="FB127" s="191"/>
      <c r="FC127" s="190"/>
      <c r="FD127" s="72"/>
      <c r="FE127" s="72"/>
      <c r="FF127" s="72"/>
      <c r="FG127" s="72"/>
      <c r="FH127" s="72"/>
      <c r="FI127" s="186"/>
      <c r="FJ127" s="72"/>
      <c r="FK127" s="72"/>
      <c r="FL127" s="72"/>
      <c r="FM127" s="72"/>
      <c r="FN127" s="72"/>
      <c r="FO127" s="185"/>
      <c r="FP127" s="72"/>
      <c r="FQ127" s="184">
        <f t="shared" si="113"/>
        <v>6851.65</v>
      </c>
      <c r="FR127" s="69">
        <f t="shared" si="114"/>
        <v>814.42</v>
      </c>
      <c r="FS127" s="182">
        <f t="shared" si="105"/>
        <v>8.412919623781342</v>
      </c>
      <c r="FT127" s="69">
        <f t="shared" si="115"/>
        <v>273.1434920634921</v>
      </c>
      <c r="FU127" s="181">
        <f t="shared" si="116"/>
        <v>1065.259619047619</v>
      </c>
      <c r="FV127" s="166"/>
      <c r="FW127" s="183">
        <f t="shared" si="106"/>
        <v>9.841818181818182</v>
      </c>
      <c r="FX127" s="182">
        <f t="shared" si="107"/>
        <v>10.909090909090908</v>
      </c>
      <c r="FY127" s="69">
        <f t="shared" si="117"/>
        <v>11931.65</v>
      </c>
      <c r="FZ127" s="69">
        <f t="shared" si="118"/>
        <v>1337.3400000000001</v>
      </c>
      <c r="GA127" s="69">
        <f t="shared" si="119"/>
        <v>556.5726984126982</v>
      </c>
      <c r="GB127" s="181">
        <f t="shared" si="120"/>
        <v>2142.804888888888</v>
      </c>
      <c r="GC127" s="162"/>
      <c r="GD127" s="161">
        <f>EZ127</f>
        <v>13768.09</v>
      </c>
      <c r="GE127" s="160">
        <f t="shared" si="121"/>
        <v>11931.65</v>
      </c>
      <c r="GF127" s="69">
        <f>FA127</f>
        <v>1396.26</v>
      </c>
      <c r="GG127" s="24">
        <f t="shared" si="122"/>
        <v>1337.3400000000001</v>
      </c>
      <c r="GH127" s="72"/>
      <c r="GI127" s="161">
        <f t="shared" si="123"/>
        <v>789.151111111111</v>
      </c>
      <c r="GJ127" s="24">
        <f t="shared" si="124"/>
        <v>556.5726984126982</v>
      </c>
    </row>
    <row r="128" spans="1:192" s="20" customFormat="1" ht="12.75">
      <c r="A128" s="20" t="s">
        <v>12</v>
      </c>
      <c r="B128" s="21" t="s">
        <v>100</v>
      </c>
      <c r="C128" s="20">
        <v>6.3</v>
      </c>
      <c r="D128" s="183"/>
      <c r="E128" s="182"/>
      <c r="F128" s="69"/>
      <c r="G128" s="69"/>
      <c r="H128" s="69"/>
      <c r="I128" s="69"/>
      <c r="J128" s="24"/>
      <c r="K128" s="183"/>
      <c r="L128" s="182"/>
      <c r="M128" s="69"/>
      <c r="N128" s="69"/>
      <c r="O128" s="69"/>
      <c r="P128" s="69"/>
      <c r="Q128" s="24"/>
      <c r="R128" s="30"/>
      <c r="S128" s="22"/>
      <c r="T128" s="69"/>
      <c r="U128" s="69"/>
      <c r="V128" s="69"/>
      <c r="W128" s="69"/>
      <c r="X128" s="24"/>
      <c r="Y128" s="183"/>
      <c r="Z128" s="182"/>
      <c r="AA128" s="69"/>
      <c r="AB128" s="69"/>
      <c r="AC128" s="69"/>
      <c r="AD128" s="69"/>
      <c r="AE128" s="24"/>
      <c r="AF128" s="30"/>
      <c r="AG128" s="22"/>
      <c r="AH128" s="22"/>
      <c r="AI128" s="22"/>
      <c r="AJ128" s="22"/>
      <c r="AK128" s="22"/>
      <c r="AL128" s="23"/>
      <c r="AM128" s="183"/>
      <c r="AN128" s="182"/>
      <c r="AO128" s="69"/>
      <c r="AP128" s="69"/>
      <c r="AQ128" s="69"/>
      <c r="AR128" s="69"/>
      <c r="AS128" s="24"/>
      <c r="AT128" s="188">
        <v>9.14</v>
      </c>
      <c r="AU128" s="187">
        <v>10.19</v>
      </c>
      <c r="AV128" s="69">
        <v>2029</v>
      </c>
      <c r="AW128" s="69"/>
      <c r="AX128" s="69">
        <v>2812</v>
      </c>
      <c r="AY128" s="69">
        <v>2029</v>
      </c>
      <c r="AZ128" s="24"/>
      <c r="BA128" s="188"/>
      <c r="BB128" s="187"/>
      <c r="BC128" s="69"/>
      <c r="BD128" s="69"/>
      <c r="BE128" s="69"/>
      <c r="BF128" s="69"/>
      <c r="BG128" s="24"/>
      <c r="BH128" s="188">
        <v>9.76</v>
      </c>
      <c r="BI128" s="187">
        <v>10.78</v>
      </c>
      <c r="BJ128" s="69">
        <v>1408</v>
      </c>
      <c r="BK128" s="69">
        <v>144</v>
      </c>
      <c r="BL128" s="69">
        <v>2962</v>
      </c>
      <c r="BM128" s="69">
        <v>3437</v>
      </c>
      <c r="BN128" s="24">
        <v>368</v>
      </c>
      <c r="BO128" s="188">
        <v>9.95</v>
      </c>
      <c r="BP128" s="187">
        <v>10.93</v>
      </c>
      <c r="BQ128" s="69">
        <v>1593</v>
      </c>
      <c r="BR128" s="69">
        <v>160</v>
      </c>
      <c r="BS128" s="69">
        <v>2631</v>
      </c>
      <c r="BT128" s="69">
        <v>5030</v>
      </c>
      <c r="BU128" s="69">
        <v>528</v>
      </c>
      <c r="BV128" s="188">
        <v>9.94</v>
      </c>
      <c r="BW128" s="187">
        <v>11.01</v>
      </c>
      <c r="BX128" s="69">
        <v>2222</v>
      </c>
      <c r="BY128" s="69">
        <v>223</v>
      </c>
      <c r="BZ128" s="189">
        <v>2567</v>
      </c>
      <c r="CA128" s="69">
        <v>7252</v>
      </c>
      <c r="CB128" s="24">
        <v>753</v>
      </c>
      <c r="CC128" s="69"/>
      <c r="CD128" s="184">
        <f t="shared" si="109"/>
        <v>7252</v>
      </c>
      <c r="CE128" s="69">
        <f t="shared" si="110"/>
        <v>527</v>
      </c>
      <c r="CF128" s="182">
        <f t="shared" si="127"/>
        <v>13.76091081593928</v>
      </c>
      <c r="CG128" s="69">
        <f t="shared" si="111"/>
        <v>624.1111111111111</v>
      </c>
      <c r="CH128" s="181">
        <f t="shared" si="112"/>
        <v>2371.622222222222</v>
      </c>
      <c r="CI128" s="72"/>
      <c r="CJ128" s="188">
        <v>9.73</v>
      </c>
      <c r="CK128" s="187">
        <v>10.74</v>
      </c>
      <c r="CL128" s="69">
        <v>1469.72</v>
      </c>
      <c r="CM128" s="69">
        <v>150.96</v>
      </c>
      <c r="CN128" s="189">
        <v>2446.72</v>
      </c>
      <c r="CO128" s="69">
        <v>8722.02</v>
      </c>
      <c r="CP128" s="24">
        <v>905.06</v>
      </c>
      <c r="CQ128" s="188">
        <v>9.37</v>
      </c>
      <c r="CR128" s="187">
        <v>10.48</v>
      </c>
      <c r="CS128" s="69">
        <v>791.91</v>
      </c>
      <c r="CT128" s="69">
        <v>84.48</v>
      </c>
      <c r="CU128" s="189">
        <v>2408</v>
      </c>
      <c r="CV128" s="69">
        <v>9513.95</v>
      </c>
      <c r="CW128" s="24">
        <v>989.89</v>
      </c>
      <c r="CX128" s="188">
        <v>9.57</v>
      </c>
      <c r="CY128" s="187">
        <v>10.45</v>
      </c>
      <c r="CZ128" s="69">
        <v>1599.08</v>
      </c>
      <c r="DA128" s="69">
        <v>167.1</v>
      </c>
      <c r="DB128" s="69">
        <v>3076</v>
      </c>
      <c r="DC128" s="69">
        <v>11113</v>
      </c>
      <c r="DD128" s="24">
        <v>1157.94</v>
      </c>
      <c r="DE128" s="183">
        <v>9.68</v>
      </c>
      <c r="DF128" s="182">
        <v>10.63</v>
      </c>
      <c r="DG128" s="69">
        <v>1185.75</v>
      </c>
      <c r="DH128" s="69">
        <v>122.48</v>
      </c>
      <c r="DI128" s="69">
        <v>3045</v>
      </c>
      <c r="DJ128" s="69">
        <v>12298.74</v>
      </c>
      <c r="DK128" s="24">
        <v>1281.4</v>
      </c>
      <c r="DL128" s="183">
        <v>10.12</v>
      </c>
      <c r="DM128" s="182">
        <v>10.93</v>
      </c>
      <c r="DN128" s="69">
        <v>587.94</v>
      </c>
      <c r="DO128" s="69">
        <v>58.09</v>
      </c>
      <c r="DP128" s="69">
        <v>2869</v>
      </c>
      <c r="DQ128" s="69">
        <v>12886.67</v>
      </c>
      <c r="DR128" s="24">
        <v>1339.8</v>
      </c>
      <c r="DS128" s="186"/>
      <c r="DT128" s="72"/>
      <c r="DU128" s="72"/>
      <c r="DV128" s="72"/>
      <c r="DW128" s="72"/>
      <c r="DX128" s="72"/>
      <c r="DY128" s="185"/>
      <c r="DZ128" s="186"/>
      <c r="EA128" s="72"/>
      <c r="EB128" s="72"/>
      <c r="EC128" s="72"/>
      <c r="ED128" s="72"/>
      <c r="EE128" s="72"/>
      <c r="EF128" s="185"/>
      <c r="EG128" s="183">
        <v>9.75</v>
      </c>
      <c r="EH128" s="182">
        <v>10.49</v>
      </c>
      <c r="EI128" s="69">
        <v>1079.58</v>
      </c>
      <c r="EJ128" s="69">
        <v>110.7</v>
      </c>
      <c r="EK128" s="69">
        <v>3194</v>
      </c>
      <c r="EL128" s="69">
        <v>13966.24</v>
      </c>
      <c r="EM128" s="24">
        <v>1451.05</v>
      </c>
      <c r="EN128" s="190"/>
      <c r="EO128" s="190"/>
      <c r="EP128" s="72"/>
      <c r="EQ128" s="72"/>
      <c r="ER128" s="72"/>
      <c r="ES128" s="72"/>
      <c r="ET128" s="72"/>
      <c r="EU128" s="191"/>
      <c r="EV128" s="190"/>
      <c r="EW128" s="72"/>
      <c r="EX128" s="72"/>
      <c r="EY128" s="72"/>
      <c r="EZ128" s="72"/>
      <c r="FA128" s="185"/>
      <c r="FB128" s="183">
        <v>9.71</v>
      </c>
      <c r="FC128" s="182">
        <v>10.62</v>
      </c>
      <c r="FD128" s="69">
        <v>1544.41</v>
      </c>
      <c r="FE128" s="69">
        <v>158.96</v>
      </c>
      <c r="FF128" s="69">
        <v>0</v>
      </c>
      <c r="FG128" s="69">
        <v>18748.9</v>
      </c>
      <c r="FH128" s="69">
        <v>1943.2</v>
      </c>
      <c r="FI128" s="186"/>
      <c r="FJ128" s="72"/>
      <c r="FK128" s="72"/>
      <c r="FL128" s="72"/>
      <c r="FM128" s="72"/>
      <c r="FN128" s="72"/>
      <c r="FO128" s="185"/>
      <c r="FP128" s="72"/>
      <c r="FQ128" s="184">
        <f t="shared" si="113"/>
        <v>8258.39</v>
      </c>
      <c r="FR128" s="69">
        <f t="shared" si="114"/>
        <v>852.7700000000001</v>
      </c>
      <c r="FS128" s="182">
        <f t="shared" si="105"/>
        <v>9.684193862354443</v>
      </c>
      <c r="FT128" s="69">
        <f t="shared" si="115"/>
        <v>458.0855555555555</v>
      </c>
      <c r="FU128" s="181">
        <f t="shared" si="116"/>
        <v>1786.5336666666665</v>
      </c>
      <c r="FV128" s="166"/>
      <c r="FW128" s="183">
        <f t="shared" si="106"/>
        <v>9.701818181818181</v>
      </c>
      <c r="FX128" s="182">
        <f t="shared" si="107"/>
        <v>10.659090909090908</v>
      </c>
      <c r="FY128" s="69">
        <f t="shared" si="117"/>
        <v>15510.39</v>
      </c>
      <c r="FZ128" s="69">
        <f t="shared" si="118"/>
        <v>1379.77</v>
      </c>
      <c r="GA128" s="69">
        <f t="shared" si="119"/>
        <v>1082.1966666666667</v>
      </c>
      <c r="GB128" s="181">
        <f t="shared" si="120"/>
        <v>4166.457166666667</v>
      </c>
      <c r="GC128" s="162"/>
      <c r="GD128" s="161">
        <f aca="true" t="shared" si="128" ref="GD128:GD150">FG128</f>
        <v>18748.9</v>
      </c>
      <c r="GE128" s="160">
        <f t="shared" si="121"/>
        <v>15510.39</v>
      </c>
      <c r="GF128" s="69">
        <f aca="true" t="shared" si="129" ref="GF128:GF150">FH128</f>
        <v>1943.2</v>
      </c>
      <c r="GG128" s="24">
        <f t="shared" si="122"/>
        <v>1379.77</v>
      </c>
      <c r="GH128" s="69"/>
      <c r="GI128" s="161">
        <f t="shared" si="123"/>
        <v>1032.8158730158732</v>
      </c>
      <c r="GJ128" s="24">
        <f t="shared" si="124"/>
        <v>1082.1966666666667</v>
      </c>
    </row>
    <row r="129" spans="1:192" s="20" customFormat="1" ht="12.75">
      <c r="A129" s="20" t="s">
        <v>12</v>
      </c>
      <c r="B129" s="21" t="s">
        <v>101</v>
      </c>
      <c r="C129" s="20">
        <v>6.3</v>
      </c>
      <c r="D129" s="183"/>
      <c r="E129" s="182"/>
      <c r="F129" s="69"/>
      <c r="G129" s="69"/>
      <c r="H129" s="69"/>
      <c r="I129" s="69"/>
      <c r="J129" s="24"/>
      <c r="K129" s="183"/>
      <c r="L129" s="182"/>
      <c r="M129" s="69"/>
      <c r="N129" s="69"/>
      <c r="O129" s="69"/>
      <c r="P129" s="69"/>
      <c r="Q129" s="24"/>
      <c r="R129" s="30"/>
      <c r="S129" s="22"/>
      <c r="T129" s="69"/>
      <c r="U129" s="69"/>
      <c r="V129" s="69"/>
      <c r="W129" s="69"/>
      <c r="X129" s="24"/>
      <c r="Y129" s="183"/>
      <c r="Z129" s="182"/>
      <c r="AA129" s="69"/>
      <c r="AB129" s="69"/>
      <c r="AC129" s="69"/>
      <c r="AD129" s="69"/>
      <c r="AE129" s="24"/>
      <c r="AF129" s="30"/>
      <c r="AG129" s="22"/>
      <c r="AH129" s="22"/>
      <c r="AI129" s="22"/>
      <c r="AJ129" s="22"/>
      <c r="AK129" s="22"/>
      <c r="AL129" s="23"/>
      <c r="AM129" s="183"/>
      <c r="AN129" s="182"/>
      <c r="AO129" s="69"/>
      <c r="AP129" s="69"/>
      <c r="AQ129" s="69"/>
      <c r="AR129" s="69"/>
      <c r="AS129" s="24"/>
      <c r="AT129" s="188">
        <v>8.48</v>
      </c>
      <c r="AU129" s="187">
        <v>9.45</v>
      </c>
      <c r="AV129" s="69">
        <v>704.98</v>
      </c>
      <c r="AW129" s="69">
        <v>83.12</v>
      </c>
      <c r="AX129" s="69">
        <v>2093.68</v>
      </c>
      <c r="AY129" s="69">
        <v>704.97</v>
      </c>
      <c r="AZ129" s="24">
        <v>83.59</v>
      </c>
      <c r="BA129" s="188"/>
      <c r="BB129" s="187"/>
      <c r="BC129" s="69"/>
      <c r="BD129" s="69"/>
      <c r="BE129" s="69"/>
      <c r="BF129" s="69"/>
      <c r="BG129" s="24"/>
      <c r="BH129" s="188">
        <v>9.9</v>
      </c>
      <c r="BI129" s="187">
        <v>10.47</v>
      </c>
      <c r="BJ129" s="69">
        <v>1644</v>
      </c>
      <c r="BK129" s="69">
        <v>166</v>
      </c>
      <c r="BL129" s="69">
        <v>2103</v>
      </c>
      <c r="BM129" s="69">
        <v>3371</v>
      </c>
      <c r="BN129" s="24">
        <v>347</v>
      </c>
      <c r="BO129" s="188">
        <v>9.22</v>
      </c>
      <c r="BP129" s="187">
        <v>9.8</v>
      </c>
      <c r="BQ129" s="69">
        <v>713</v>
      </c>
      <c r="BR129" s="69">
        <v>77</v>
      </c>
      <c r="BS129" s="69">
        <v>2634</v>
      </c>
      <c r="BT129" s="69">
        <v>4085</v>
      </c>
      <c r="BU129" s="69">
        <v>425</v>
      </c>
      <c r="BV129" s="188">
        <v>8.72</v>
      </c>
      <c r="BW129" s="187">
        <v>9.45</v>
      </c>
      <c r="BX129" s="69">
        <v>708</v>
      </c>
      <c r="BY129" s="69">
        <v>81</v>
      </c>
      <c r="BZ129" s="189">
        <v>2713</v>
      </c>
      <c r="CA129" s="69">
        <v>4794</v>
      </c>
      <c r="CB129" s="24">
        <v>506</v>
      </c>
      <c r="CC129" s="69"/>
      <c r="CD129" s="184">
        <f t="shared" si="109"/>
        <v>3769.98</v>
      </c>
      <c r="CE129" s="69">
        <f t="shared" si="110"/>
        <v>407.12</v>
      </c>
      <c r="CF129" s="182">
        <f t="shared" si="127"/>
        <v>9.260119866378464</v>
      </c>
      <c r="CG129" s="69">
        <f t="shared" si="111"/>
        <v>191.28952380952387</v>
      </c>
      <c r="CH129" s="181">
        <f t="shared" si="112"/>
        <v>726.9001904761907</v>
      </c>
      <c r="CI129" s="72"/>
      <c r="CJ129" s="188">
        <v>8.74</v>
      </c>
      <c r="CK129" s="187">
        <v>9.62</v>
      </c>
      <c r="CL129" s="69">
        <v>585.7</v>
      </c>
      <c r="CM129" s="69">
        <v>67.03</v>
      </c>
      <c r="CN129" s="189">
        <v>2151.27</v>
      </c>
      <c r="CO129" s="69">
        <v>5379.73</v>
      </c>
      <c r="CP129" s="24">
        <v>574.12</v>
      </c>
      <c r="CQ129" s="188">
        <v>8.88</v>
      </c>
      <c r="CR129" s="187">
        <v>9.7</v>
      </c>
      <c r="CS129" s="69">
        <v>1005.84</v>
      </c>
      <c r="CT129" s="69">
        <v>113.26</v>
      </c>
      <c r="CU129" s="189">
        <v>2306</v>
      </c>
      <c r="CV129" s="69">
        <v>6385.58</v>
      </c>
      <c r="CW129" s="24">
        <v>687.97</v>
      </c>
      <c r="CX129" s="188">
        <v>9.11</v>
      </c>
      <c r="CY129" s="187">
        <v>9.65</v>
      </c>
      <c r="CZ129" s="69">
        <v>832.81</v>
      </c>
      <c r="DA129" s="69">
        <v>91.4</v>
      </c>
      <c r="DB129" s="69">
        <v>2365</v>
      </c>
      <c r="DC129" s="69">
        <v>7218.33</v>
      </c>
      <c r="DD129" s="24">
        <v>779.66</v>
      </c>
      <c r="DE129" s="183">
        <v>9.02</v>
      </c>
      <c r="DF129" s="182">
        <v>9.59</v>
      </c>
      <c r="DG129" s="69">
        <v>677.55</v>
      </c>
      <c r="DH129" s="69">
        <v>75.1</v>
      </c>
      <c r="DI129" s="69">
        <v>2374</v>
      </c>
      <c r="DJ129" s="69">
        <v>7895.83</v>
      </c>
      <c r="DK129" s="24">
        <v>855.03</v>
      </c>
      <c r="DL129" s="183"/>
      <c r="DM129" s="182"/>
      <c r="DN129" s="69"/>
      <c r="DO129" s="69"/>
      <c r="DP129" s="69"/>
      <c r="DQ129" s="69"/>
      <c r="DR129" s="24"/>
      <c r="DS129" s="186"/>
      <c r="DT129" s="72"/>
      <c r="DU129" s="72"/>
      <c r="DV129" s="72"/>
      <c r="DW129" s="72"/>
      <c r="DX129" s="72"/>
      <c r="DY129" s="185"/>
      <c r="DZ129" s="186"/>
      <c r="EA129" s="72"/>
      <c r="EB129" s="72"/>
      <c r="EC129" s="72"/>
      <c r="ED129" s="72"/>
      <c r="EE129" s="72"/>
      <c r="EF129" s="185"/>
      <c r="EG129" s="183">
        <v>8.6</v>
      </c>
      <c r="EH129" s="182">
        <v>9.54</v>
      </c>
      <c r="EI129" s="69">
        <v>555.24</v>
      </c>
      <c r="EJ129" s="69">
        <v>64.52</v>
      </c>
      <c r="EK129" s="69">
        <v>3067</v>
      </c>
      <c r="EL129" s="69">
        <v>8451.14</v>
      </c>
      <c r="EM129" s="24">
        <v>919.77</v>
      </c>
      <c r="EN129" s="190"/>
      <c r="EO129" s="190"/>
      <c r="EP129" s="72"/>
      <c r="EQ129" s="72"/>
      <c r="ER129" s="72"/>
      <c r="ES129" s="72"/>
      <c r="ET129" s="72"/>
      <c r="EU129" s="183">
        <v>9.54</v>
      </c>
      <c r="EV129" s="182">
        <v>10.19</v>
      </c>
      <c r="EW129" s="69">
        <v>1259.69</v>
      </c>
      <c r="EX129" s="69">
        <v>131.97</v>
      </c>
      <c r="EY129" s="69">
        <v>0</v>
      </c>
      <c r="EZ129" s="69">
        <v>9710.86</v>
      </c>
      <c r="FA129" s="24">
        <v>1052.35</v>
      </c>
      <c r="FB129" s="183">
        <v>9.3</v>
      </c>
      <c r="FC129" s="182">
        <v>10.16</v>
      </c>
      <c r="FD129" s="69">
        <v>1102.43</v>
      </c>
      <c r="FE129" s="69">
        <v>118.49</v>
      </c>
      <c r="FF129" s="69">
        <v>0</v>
      </c>
      <c r="FG129" s="69">
        <v>10813.24</v>
      </c>
      <c r="FH129" s="69">
        <v>1171.26</v>
      </c>
      <c r="FI129" s="186"/>
      <c r="FJ129" s="72"/>
      <c r="FK129" s="72"/>
      <c r="FL129" s="72"/>
      <c r="FM129" s="72"/>
      <c r="FN129" s="72"/>
      <c r="FO129" s="185"/>
      <c r="FP129" s="72"/>
      <c r="FQ129" s="184">
        <f t="shared" si="113"/>
        <v>6019.26</v>
      </c>
      <c r="FR129" s="69">
        <f t="shared" si="114"/>
        <v>661.7700000000001</v>
      </c>
      <c r="FS129" s="182">
        <f t="shared" si="105"/>
        <v>9.095697901083456</v>
      </c>
      <c r="FT129" s="69">
        <f t="shared" si="115"/>
        <v>293.66809523809525</v>
      </c>
      <c r="FU129" s="181">
        <f t="shared" si="116"/>
        <v>1145.3055714285715</v>
      </c>
      <c r="FV129" s="166"/>
      <c r="FW129" s="183">
        <f t="shared" si="106"/>
        <v>9.046363636363637</v>
      </c>
      <c r="FX129" s="182">
        <f t="shared" si="107"/>
        <v>9.783636363636363</v>
      </c>
      <c r="FY129" s="69">
        <f t="shared" si="117"/>
        <v>9789.239999999998</v>
      </c>
      <c r="FZ129" s="69">
        <f t="shared" si="118"/>
        <v>1068.8899999999999</v>
      </c>
      <c r="GA129" s="69">
        <f t="shared" si="119"/>
        <v>484.9576190476189</v>
      </c>
      <c r="GB129" s="181">
        <f t="shared" si="120"/>
        <v>1867.0868333333328</v>
      </c>
      <c r="GC129" s="162"/>
      <c r="GD129" s="161">
        <f t="shared" si="128"/>
        <v>10813.24</v>
      </c>
      <c r="GE129" s="160">
        <f t="shared" si="121"/>
        <v>9789.239999999998</v>
      </c>
      <c r="GF129" s="69">
        <f t="shared" si="129"/>
        <v>1171.26</v>
      </c>
      <c r="GG129" s="24">
        <f t="shared" si="122"/>
        <v>1068.8899999999999</v>
      </c>
      <c r="GH129" s="69"/>
      <c r="GI129" s="161">
        <f t="shared" si="123"/>
        <v>545.1273015873016</v>
      </c>
      <c r="GJ129" s="24">
        <f t="shared" si="124"/>
        <v>484.9576190476189</v>
      </c>
    </row>
    <row r="130" spans="1:192" s="20" customFormat="1" ht="12.75">
      <c r="A130" s="20" t="s">
        <v>12</v>
      </c>
      <c r="B130" s="21" t="s">
        <v>102</v>
      </c>
      <c r="C130" s="20">
        <v>6.3</v>
      </c>
      <c r="D130" s="183"/>
      <c r="E130" s="182"/>
      <c r="F130" s="69"/>
      <c r="G130" s="69"/>
      <c r="H130" s="69"/>
      <c r="I130" s="69"/>
      <c r="J130" s="24"/>
      <c r="K130" s="183"/>
      <c r="L130" s="182"/>
      <c r="M130" s="69"/>
      <c r="N130" s="69"/>
      <c r="O130" s="69"/>
      <c r="P130" s="69"/>
      <c r="Q130" s="24"/>
      <c r="R130" s="30"/>
      <c r="S130" s="22"/>
      <c r="T130" s="69"/>
      <c r="U130" s="69"/>
      <c r="V130" s="69"/>
      <c r="W130" s="69"/>
      <c r="X130" s="24"/>
      <c r="Y130" s="183"/>
      <c r="Z130" s="182"/>
      <c r="AA130" s="69"/>
      <c r="AB130" s="69"/>
      <c r="AC130" s="69"/>
      <c r="AD130" s="69"/>
      <c r="AE130" s="24"/>
      <c r="AF130" s="30"/>
      <c r="AG130" s="22"/>
      <c r="AH130" s="22"/>
      <c r="AI130" s="22"/>
      <c r="AJ130" s="22"/>
      <c r="AK130" s="22"/>
      <c r="AL130" s="23"/>
      <c r="AM130" s="183"/>
      <c r="AN130" s="182"/>
      <c r="AO130" s="69"/>
      <c r="AP130" s="69"/>
      <c r="AQ130" s="69"/>
      <c r="AR130" s="69"/>
      <c r="AS130" s="24"/>
      <c r="AT130" s="188">
        <v>8.19</v>
      </c>
      <c r="AU130" s="187">
        <v>10.21</v>
      </c>
      <c r="AV130" s="69">
        <v>1122.76</v>
      </c>
      <c r="AW130" s="69">
        <v>137.1</v>
      </c>
      <c r="AX130" s="69">
        <v>2895.54</v>
      </c>
      <c r="AY130" s="69">
        <v>1122.68</v>
      </c>
      <c r="AZ130" s="24">
        <v>138.28</v>
      </c>
      <c r="BA130" s="188"/>
      <c r="BB130" s="187"/>
      <c r="BC130" s="69"/>
      <c r="BD130" s="69"/>
      <c r="BE130" s="69"/>
      <c r="BF130" s="69"/>
      <c r="BG130" s="24"/>
      <c r="BH130" s="188">
        <v>8.84</v>
      </c>
      <c r="BI130" s="187">
        <v>11</v>
      </c>
      <c r="BJ130" s="69">
        <v>1628</v>
      </c>
      <c r="BK130" s="69">
        <v>184</v>
      </c>
      <c r="BL130" s="69">
        <v>3064</v>
      </c>
      <c r="BM130" s="69">
        <v>2751</v>
      </c>
      <c r="BN130" s="24">
        <v>323</v>
      </c>
      <c r="BO130" s="188"/>
      <c r="BP130" s="187"/>
      <c r="BQ130" s="69"/>
      <c r="BR130" s="69"/>
      <c r="BS130" s="69"/>
      <c r="BT130" s="69"/>
      <c r="BU130" s="69"/>
      <c r="BV130" s="188">
        <v>8.44</v>
      </c>
      <c r="BW130" s="187">
        <v>10.43</v>
      </c>
      <c r="BX130" s="69">
        <v>1003</v>
      </c>
      <c r="BY130" s="69">
        <v>118</v>
      </c>
      <c r="BZ130" s="189">
        <v>3402</v>
      </c>
      <c r="CA130" s="69">
        <v>3753</v>
      </c>
      <c r="CB130" s="24">
        <v>442</v>
      </c>
      <c r="CC130" s="69"/>
      <c r="CD130" s="184">
        <f t="shared" si="109"/>
        <v>3753.76</v>
      </c>
      <c r="CE130" s="69">
        <f t="shared" si="110"/>
        <v>439.1</v>
      </c>
      <c r="CF130" s="182">
        <f t="shared" si="127"/>
        <v>8.54875882486905</v>
      </c>
      <c r="CG130" s="69">
        <f t="shared" si="111"/>
        <v>156.73492063492063</v>
      </c>
      <c r="CH130" s="181">
        <f t="shared" si="112"/>
        <v>595.5926984126984</v>
      </c>
      <c r="CI130" s="72"/>
      <c r="CJ130" s="188">
        <v>8.5</v>
      </c>
      <c r="CK130" s="187">
        <v>10.42</v>
      </c>
      <c r="CL130" s="69">
        <v>498.24</v>
      </c>
      <c r="CM130" s="69">
        <v>58.58</v>
      </c>
      <c r="CN130" s="189">
        <v>3506.34</v>
      </c>
      <c r="CO130" s="69">
        <v>4252.15</v>
      </c>
      <c r="CP130" s="24">
        <v>501.91</v>
      </c>
      <c r="CQ130" s="188">
        <v>8.49</v>
      </c>
      <c r="CR130" s="187">
        <v>10.55</v>
      </c>
      <c r="CS130" s="69">
        <v>783.45</v>
      </c>
      <c r="CT130" s="69">
        <v>92.3</v>
      </c>
      <c r="CU130" s="189">
        <v>3295</v>
      </c>
      <c r="CV130" s="69">
        <v>5035.61</v>
      </c>
      <c r="CW130" s="24">
        <v>594.66</v>
      </c>
      <c r="CX130" s="188">
        <v>8.84</v>
      </c>
      <c r="CY130" s="187">
        <v>10.51</v>
      </c>
      <c r="CZ130" s="69">
        <v>951.97</v>
      </c>
      <c r="DA130" s="69">
        <v>107.66</v>
      </c>
      <c r="DB130" s="69">
        <v>3448</v>
      </c>
      <c r="DC130" s="69">
        <v>5987.53</v>
      </c>
      <c r="DD130" s="24">
        <v>703.01</v>
      </c>
      <c r="DE130" s="183">
        <v>9.72</v>
      </c>
      <c r="DF130" s="182">
        <v>10.68</v>
      </c>
      <c r="DG130" s="69">
        <v>1040.6</v>
      </c>
      <c r="DH130" s="69">
        <v>107.01</v>
      </c>
      <c r="DI130" s="69">
        <v>2151</v>
      </c>
      <c r="DJ130" s="69">
        <v>7028.1</v>
      </c>
      <c r="DK130" s="24">
        <v>810.26</v>
      </c>
      <c r="DL130" s="183"/>
      <c r="DM130" s="182"/>
      <c r="DN130" s="69"/>
      <c r="DO130" s="69"/>
      <c r="DP130" s="69"/>
      <c r="DQ130" s="69"/>
      <c r="DR130" s="24"/>
      <c r="DS130" s="186"/>
      <c r="DT130" s="72"/>
      <c r="DU130" s="72"/>
      <c r="DV130" s="72"/>
      <c r="DW130" s="72"/>
      <c r="DX130" s="72"/>
      <c r="DY130" s="185"/>
      <c r="DZ130" s="186"/>
      <c r="EA130" s="72"/>
      <c r="EB130" s="72"/>
      <c r="EC130" s="72"/>
      <c r="ED130" s="72"/>
      <c r="EE130" s="72"/>
      <c r="EF130" s="185"/>
      <c r="EG130" s="183">
        <v>9.76</v>
      </c>
      <c r="EH130" s="182">
        <v>11.09</v>
      </c>
      <c r="EI130" s="69">
        <v>1428.34</v>
      </c>
      <c r="EJ130" s="69">
        <v>146.34</v>
      </c>
      <c r="EK130" s="69">
        <v>3148</v>
      </c>
      <c r="EL130" s="69">
        <v>8456.4</v>
      </c>
      <c r="EM130" s="24">
        <v>957.35</v>
      </c>
      <c r="EN130" s="182">
        <v>10.49</v>
      </c>
      <c r="EO130" s="182">
        <v>11.2</v>
      </c>
      <c r="EP130" s="69">
        <v>1588.62</v>
      </c>
      <c r="EQ130" s="69">
        <v>151.43</v>
      </c>
      <c r="ER130" s="69">
        <v>0</v>
      </c>
      <c r="ES130" s="69">
        <v>10044.99</v>
      </c>
      <c r="ET130" s="69">
        <v>1109.65</v>
      </c>
      <c r="EU130" s="191"/>
      <c r="EV130" s="190"/>
      <c r="EW130" s="72"/>
      <c r="EX130" s="72"/>
      <c r="EY130" s="72"/>
      <c r="EZ130" s="72"/>
      <c r="FA130" s="185"/>
      <c r="FB130" s="183">
        <v>9.95</v>
      </c>
      <c r="FC130" s="182">
        <v>11.11</v>
      </c>
      <c r="FD130" s="69">
        <v>1349.53</v>
      </c>
      <c r="FE130" s="69">
        <v>135.63</v>
      </c>
      <c r="FF130" s="69">
        <v>0</v>
      </c>
      <c r="FG130" s="69">
        <v>12674.94</v>
      </c>
      <c r="FH130" s="69">
        <v>1368.34</v>
      </c>
      <c r="FI130" s="186"/>
      <c r="FJ130" s="72"/>
      <c r="FK130" s="72"/>
      <c r="FL130" s="72"/>
      <c r="FM130" s="72"/>
      <c r="FN130" s="72"/>
      <c r="FO130" s="185"/>
      <c r="FP130" s="72"/>
      <c r="FQ130" s="184">
        <f t="shared" si="113"/>
        <v>7640.749999999999</v>
      </c>
      <c r="FR130" s="69">
        <f t="shared" si="114"/>
        <v>798.9499999999999</v>
      </c>
      <c r="FS130" s="182">
        <f t="shared" si="105"/>
        <v>9.563489580073847</v>
      </c>
      <c r="FT130" s="69">
        <f t="shared" si="115"/>
        <v>413.8674603174603</v>
      </c>
      <c r="FU130" s="181">
        <f t="shared" si="116"/>
        <v>1614.0830952380952</v>
      </c>
      <c r="FV130" s="166"/>
      <c r="FW130" s="183">
        <f t="shared" si="106"/>
        <v>9.122</v>
      </c>
      <c r="FX130" s="182">
        <f t="shared" si="107"/>
        <v>10.720000000000002</v>
      </c>
      <c r="FY130" s="69">
        <f t="shared" si="117"/>
        <v>11394.51</v>
      </c>
      <c r="FZ130" s="69">
        <f t="shared" si="118"/>
        <v>1238.0499999999997</v>
      </c>
      <c r="GA130" s="69">
        <f t="shared" si="119"/>
        <v>570.6023809523813</v>
      </c>
      <c r="GB130" s="181">
        <f t="shared" si="120"/>
        <v>2196.819166666668</v>
      </c>
      <c r="GC130" s="162"/>
      <c r="GD130" s="161">
        <f t="shared" si="128"/>
        <v>12674.94</v>
      </c>
      <c r="GE130" s="160">
        <f t="shared" si="121"/>
        <v>11394.51</v>
      </c>
      <c r="GF130" s="69">
        <f t="shared" si="129"/>
        <v>1368.34</v>
      </c>
      <c r="GG130" s="24">
        <f t="shared" si="122"/>
        <v>1238.0499999999997</v>
      </c>
      <c r="GH130" s="69"/>
      <c r="GI130" s="161">
        <f t="shared" si="123"/>
        <v>643.5552380952383</v>
      </c>
      <c r="GJ130" s="24">
        <f t="shared" si="124"/>
        <v>570.6023809523813</v>
      </c>
    </row>
    <row r="131" spans="1:192" s="20" customFormat="1" ht="12.75">
      <c r="A131" s="20" t="s">
        <v>12</v>
      </c>
      <c r="B131" s="21" t="s">
        <v>103</v>
      </c>
      <c r="C131" s="20">
        <v>6.3</v>
      </c>
      <c r="D131" s="183"/>
      <c r="E131" s="182"/>
      <c r="F131" s="69"/>
      <c r="G131" s="69"/>
      <c r="H131" s="69"/>
      <c r="I131" s="69"/>
      <c r="J131" s="24"/>
      <c r="K131" s="183"/>
      <c r="L131" s="182"/>
      <c r="M131" s="69"/>
      <c r="N131" s="69"/>
      <c r="O131" s="69"/>
      <c r="P131" s="69"/>
      <c r="Q131" s="24"/>
      <c r="R131" s="30"/>
      <c r="S131" s="22"/>
      <c r="T131" s="69"/>
      <c r="U131" s="69"/>
      <c r="V131" s="69"/>
      <c r="W131" s="69"/>
      <c r="X131" s="24"/>
      <c r="Y131" s="183"/>
      <c r="Z131" s="182"/>
      <c r="AA131" s="69"/>
      <c r="AB131" s="69"/>
      <c r="AC131" s="69"/>
      <c r="AD131" s="69"/>
      <c r="AE131" s="24"/>
      <c r="AF131" s="30"/>
      <c r="AG131" s="22"/>
      <c r="AH131" s="22"/>
      <c r="AI131" s="22"/>
      <c r="AJ131" s="22"/>
      <c r="AK131" s="22"/>
      <c r="AL131" s="23"/>
      <c r="AM131" s="183"/>
      <c r="AN131" s="182"/>
      <c r="AO131" s="69"/>
      <c r="AP131" s="69"/>
      <c r="AQ131" s="69"/>
      <c r="AR131" s="69"/>
      <c r="AS131" s="24"/>
      <c r="AT131" s="188">
        <v>7.81</v>
      </c>
      <c r="AU131" s="187">
        <v>9.28</v>
      </c>
      <c r="AV131" s="69">
        <v>1145.38</v>
      </c>
      <c r="AW131" s="69">
        <v>146.71</v>
      </c>
      <c r="AX131" s="69">
        <v>3308.95</v>
      </c>
      <c r="AY131" s="69">
        <v>1145.33</v>
      </c>
      <c r="AZ131" s="24">
        <v>148.09</v>
      </c>
      <c r="BA131" s="188"/>
      <c r="BB131" s="187"/>
      <c r="BC131" s="69"/>
      <c r="BD131" s="69"/>
      <c r="BE131" s="69"/>
      <c r="BF131" s="69"/>
      <c r="BG131" s="24"/>
      <c r="BH131" s="188">
        <v>8.78</v>
      </c>
      <c r="BI131" s="187">
        <v>10.01</v>
      </c>
      <c r="BJ131" s="69">
        <v>711</v>
      </c>
      <c r="BK131" s="69">
        <v>80</v>
      </c>
      <c r="BL131" s="69">
        <v>3182</v>
      </c>
      <c r="BM131" s="69">
        <v>2883</v>
      </c>
      <c r="BN131" s="24">
        <v>347</v>
      </c>
      <c r="BO131" s="188"/>
      <c r="BP131" s="187"/>
      <c r="BQ131" s="69"/>
      <c r="BR131" s="69"/>
      <c r="BS131" s="69"/>
      <c r="BT131" s="69"/>
      <c r="BU131" s="69"/>
      <c r="BV131" s="188">
        <v>8.67</v>
      </c>
      <c r="BW131" s="187">
        <v>9.86</v>
      </c>
      <c r="BX131" s="69">
        <v>1282</v>
      </c>
      <c r="BY131" s="69">
        <v>147</v>
      </c>
      <c r="BZ131" s="189">
        <v>2811</v>
      </c>
      <c r="CA131" s="69">
        <v>4165</v>
      </c>
      <c r="CB131" s="24">
        <v>496</v>
      </c>
      <c r="CC131" s="69"/>
      <c r="CD131" s="184">
        <f t="shared" si="109"/>
        <v>3138.38</v>
      </c>
      <c r="CE131" s="69">
        <f t="shared" si="110"/>
        <v>373.71000000000004</v>
      </c>
      <c r="CF131" s="182">
        <f t="shared" si="127"/>
        <v>8.397902116614487</v>
      </c>
      <c r="CG131" s="69">
        <f t="shared" si="111"/>
        <v>124.44555555555553</v>
      </c>
      <c r="CH131" s="181">
        <f t="shared" si="112"/>
        <v>472.893111111111</v>
      </c>
      <c r="CI131" s="72"/>
      <c r="CJ131" s="188">
        <v>8.68</v>
      </c>
      <c r="CK131" s="187">
        <v>9.61</v>
      </c>
      <c r="CL131" s="69">
        <v>686.44</v>
      </c>
      <c r="CM131" s="69">
        <v>79.09</v>
      </c>
      <c r="CN131" s="189">
        <v>2795.58</v>
      </c>
      <c r="CO131" s="69">
        <v>4851.88</v>
      </c>
      <c r="CP131" s="24">
        <v>575.72</v>
      </c>
      <c r="CQ131" s="188">
        <v>8.49</v>
      </c>
      <c r="CR131" s="187">
        <v>9.37</v>
      </c>
      <c r="CS131" s="69">
        <v>925.07</v>
      </c>
      <c r="CT131" s="69">
        <v>109.02</v>
      </c>
      <c r="CU131" s="189">
        <v>3022</v>
      </c>
      <c r="CV131" s="69">
        <v>5776.86</v>
      </c>
      <c r="CW131" s="97">
        <v>685.26</v>
      </c>
      <c r="CX131" s="188">
        <v>8.57</v>
      </c>
      <c r="CY131" s="187">
        <v>9.48</v>
      </c>
      <c r="CZ131" s="69">
        <v>940.03</v>
      </c>
      <c r="DA131" s="69">
        <v>109.67</v>
      </c>
      <c r="DB131" s="69">
        <v>3160</v>
      </c>
      <c r="DC131" s="69">
        <v>6716.89</v>
      </c>
      <c r="DD131" s="24">
        <v>795.52</v>
      </c>
      <c r="DE131" s="183">
        <v>8.69</v>
      </c>
      <c r="DF131" s="182">
        <v>9.61</v>
      </c>
      <c r="DG131" s="69">
        <v>687.89</v>
      </c>
      <c r="DH131" s="69">
        <v>79.1</v>
      </c>
      <c r="DI131" s="69">
        <v>3015</v>
      </c>
      <c r="DJ131" s="69">
        <v>7404.74</v>
      </c>
      <c r="DK131" s="24">
        <v>874.94</v>
      </c>
      <c r="DL131" s="183">
        <v>9.01</v>
      </c>
      <c r="DM131" s="182">
        <v>9.93</v>
      </c>
      <c r="DN131" s="69">
        <v>662.63</v>
      </c>
      <c r="DO131" s="69">
        <v>73.53</v>
      </c>
      <c r="DP131" s="69">
        <v>2705</v>
      </c>
      <c r="DQ131" s="69">
        <v>8067.37</v>
      </c>
      <c r="DR131" s="24">
        <v>948.78</v>
      </c>
      <c r="DS131" s="186"/>
      <c r="DT131" s="72"/>
      <c r="DU131" s="72"/>
      <c r="DV131" s="72"/>
      <c r="DW131" s="72"/>
      <c r="DX131" s="72"/>
      <c r="DY131" s="185"/>
      <c r="DZ131" s="186"/>
      <c r="EA131" s="72"/>
      <c r="EB131" s="72"/>
      <c r="EC131" s="72"/>
      <c r="ED131" s="72"/>
      <c r="EE131" s="72"/>
      <c r="EF131" s="185"/>
      <c r="EG131" s="183">
        <v>8.39</v>
      </c>
      <c r="EH131" s="182">
        <v>9.57</v>
      </c>
      <c r="EI131" s="69">
        <v>592.61</v>
      </c>
      <c r="EJ131" s="69">
        <v>70.61</v>
      </c>
      <c r="EK131" s="69">
        <v>3351.28</v>
      </c>
      <c r="EL131" s="69">
        <v>8659.91</v>
      </c>
      <c r="EM131" s="24">
        <v>1019.81</v>
      </c>
      <c r="EN131" s="190"/>
      <c r="EO131" s="190"/>
      <c r="EP131" s="72"/>
      <c r="EQ131" s="72"/>
      <c r="ER131" s="72"/>
      <c r="ES131" s="72"/>
      <c r="ET131" s="72"/>
      <c r="EU131" s="183">
        <v>9.32</v>
      </c>
      <c r="EV131" s="182">
        <v>10.25</v>
      </c>
      <c r="EW131" s="69">
        <v>822.4</v>
      </c>
      <c r="EX131" s="69">
        <v>88.22</v>
      </c>
      <c r="EY131" s="69">
        <v>0</v>
      </c>
      <c r="EZ131" s="69">
        <v>10496.11</v>
      </c>
      <c r="FA131" s="24">
        <v>1221.18</v>
      </c>
      <c r="FB131" s="183">
        <v>8.82</v>
      </c>
      <c r="FC131" s="182">
        <v>9.7</v>
      </c>
      <c r="FD131" s="69">
        <v>981.99</v>
      </c>
      <c r="FE131" s="69">
        <v>111.37</v>
      </c>
      <c r="FF131" s="69">
        <v>0</v>
      </c>
      <c r="FG131" s="69">
        <v>11478.07</v>
      </c>
      <c r="FH131" s="69">
        <v>1333.04</v>
      </c>
      <c r="FI131" s="186"/>
      <c r="FJ131" s="72"/>
      <c r="FK131" s="72"/>
      <c r="FL131" s="72"/>
      <c r="FM131" s="72"/>
      <c r="FN131" s="72"/>
      <c r="FO131" s="185"/>
      <c r="FP131" s="72"/>
      <c r="FQ131" s="184">
        <f t="shared" si="113"/>
        <v>6299.0599999999995</v>
      </c>
      <c r="FR131" s="69">
        <f t="shared" si="114"/>
        <v>720.61</v>
      </c>
      <c r="FS131" s="182">
        <f t="shared" si="105"/>
        <v>8.741288630465855</v>
      </c>
      <c r="FT131" s="69">
        <f t="shared" si="115"/>
        <v>279.24079365079353</v>
      </c>
      <c r="FU131" s="181">
        <f t="shared" si="116"/>
        <v>1089.0390952380947</v>
      </c>
      <c r="FV131" s="166"/>
      <c r="FW131" s="183">
        <f t="shared" si="106"/>
        <v>8.657272727272728</v>
      </c>
      <c r="FX131" s="182">
        <f t="shared" si="107"/>
        <v>9.697272727272729</v>
      </c>
      <c r="FY131" s="69">
        <f t="shared" si="117"/>
        <v>9437.439999999999</v>
      </c>
      <c r="FZ131" s="69">
        <f t="shared" si="118"/>
        <v>1094.32</v>
      </c>
      <c r="GA131" s="69">
        <f t="shared" si="119"/>
        <v>403.6863492063492</v>
      </c>
      <c r="GB131" s="181">
        <f t="shared" si="120"/>
        <v>1554.1924444444444</v>
      </c>
      <c r="GC131" s="162"/>
      <c r="GD131" s="161">
        <f t="shared" si="128"/>
        <v>11478.07</v>
      </c>
      <c r="GE131" s="160">
        <f t="shared" si="121"/>
        <v>9437.439999999999</v>
      </c>
      <c r="GF131" s="69">
        <f t="shared" si="129"/>
        <v>1333.04</v>
      </c>
      <c r="GG131" s="24">
        <f t="shared" si="122"/>
        <v>1094.32</v>
      </c>
      <c r="GH131" s="69"/>
      <c r="GI131" s="161">
        <f t="shared" si="123"/>
        <v>488.87587301587314</v>
      </c>
      <c r="GJ131" s="24">
        <f t="shared" si="124"/>
        <v>403.6863492063492</v>
      </c>
    </row>
    <row r="132" spans="1:192" s="20" customFormat="1" ht="12.75">
      <c r="A132" s="20" t="s">
        <v>12</v>
      </c>
      <c r="B132" s="21" t="s">
        <v>104</v>
      </c>
      <c r="C132" s="20">
        <v>6.3</v>
      </c>
      <c r="D132" s="183"/>
      <c r="E132" s="182"/>
      <c r="F132" s="69"/>
      <c r="G132" s="69"/>
      <c r="H132" s="69"/>
      <c r="I132" s="69"/>
      <c r="J132" s="24"/>
      <c r="K132" s="183"/>
      <c r="L132" s="182"/>
      <c r="M132" s="69"/>
      <c r="N132" s="69"/>
      <c r="O132" s="69"/>
      <c r="P132" s="69"/>
      <c r="Q132" s="24"/>
      <c r="R132" s="30"/>
      <c r="S132" s="22"/>
      <c r="T132" s="69"/>
      <c r="U132" s="69"/>
      <c r="V132" s="69"/>
      <c r="W132" s="69"/>
      <c r="X132" s="24"/>
      <c r="Y132" s="183"/>
      <c r="Z132" s="182"/>
      <c r="AA132" s="69"/>
      <c r="AB132" s="69"/>
      <c r="AC132" s="69"/>
      <c r="AD132" s="69"/>
      <c r="AE132" s="24"/>
      <c r="AF132" s="30"/>
      <c r="AG132" s="22"/>
      <c r="AH132" s="22"/>
      <c r="AI132" s="22"/>
      <c r="AJ132" s="22"/>
      <c r="AK132" s="22"/>
      <c r="AL132" s="23"/>
      <c r="AM132" s="183"/>
      <c r="AN132" s="182"/>
      <c r="AO132" s="69"/>
      <c r="AP132" s="69"/>
      <c r="AQ132" s="69"/>
      <c r="AR132" s="69"/>
      <c r="AS132" s="24"/>
      <c r="AT132" s="188">
        <v>9.48</v>
      </c>
      <c r="AU132" s="187">
        <v>10.51</v>
      </c>
      <c r="AV132" s="69">
        <v>1922.02</v>
      </c>
      <c r="AW132" s="69">
        <v>202.77</v>
      </c>
      <c r="AX132" s="69">
        <v>2720.05</v>
      </c>
      <c r="AY132" s="69">
        <v>1921.94</v>
      </c>
      <c r="AZ132" s="24">
        <v>203.9</v>
      </c>
      <c r="BA132" s="188">
        <v>10.1</v>
      </c>
      <c r="BB132" s="187">
        <v>10.97</v>
      </c>
      <c r="BC132" s="69">
        <v>3493</v>
      </c>
      <c r="BD132" s="69">
        <v>345</v>
      </c>
      <c r="BE132" s="69">
        <v>2645</v>
      </c>
      <c r="BF132" s="69">
        <v>5414</v>
      </c>
      <c r="BG132" s="24">
        <v>551</v>
      </c>
      <c r="BH132" s="188"/>
      <c r="BI132" s="187"/>
      <c r="BJ132" s="69"/>
      <c r="BK132" s="69"/>
      <c r="BL132" s="69"/>
      <c r="BM132" s="69"/>
      <c r="BN132" s="24"/>
      <c r="BO132" s="188"/>
      <c r="BP132" s="187"/>
      <c r="BQ132" s="69"/>
      <c r="BR132" s="69"/>
      <c r="BS132" s="69"/>
      <c r="BT132" s="69"/>
      <c r="BU132" s="69"/>
      <c r="BV132" s="188">
        <v>10.02</v>
      </c>
      <c r="BW132" s="187">
        <v>11.03</v>
      </c>
      <c r="BX132" s="69">
        <v>2387</v>
      </c>
      <c r="BY132" s="69">
        <v>238</v>
      </c>
      <c r="BZ132" s="189">
        <v>2511</v>
      </c>
      <c r="CA132" s="69">
        <v>7802</v>
      </c>
      <c r="CB132" s="24">
        <v>790</v>
      </c>
      <c r="CC132" s="69"/>
      <c r="CD132" s="184">
        <f t="shared" si="109"/>
        <v>7802.02</v>
      </c>
      <c r="CE132" s="69">
        <f t="shared" si="110"/>
        <v>785.77</v>
      </c>
      <c r="CF132" s="182">
        <f t="shared" si="127"/>
        <v>9.929139570103212</v>
      </c>
      <c r="CG132" s="69">
        <f t="shared" si="111"/>
        <v>452.6458730158731</v>
      </c>
      <c r="CH132" s="181">
        <f t="shared" si="112"/>
        <v>1720.0543174603179</v>
      </c>
      <c r="CI132" s="72"/>
      <c r="CJ132" s="188">
        <v>9.7</v>
      </c>
      <c r="CK132" s="187">
        <v>10.87</v>
      </c>
      <c r="CL132" s="69">
        <v>1111.06</v>
      </c>
      <c r="CM132" s="69">
        <v>114.58</v>
      </c>
      <c r="CN132" s="189">
        <v>2771.23</v>
      </c>
      <c r="CO132" s="69">
        <v>8913.63</v>
      </c>
      <c r="CP132" s="24">
        <v>905.44</v>
      </c>
      <c r="CQ132" s="188">
        <v>10.05</v>
      </c>
      <c r="CR132" s="187">
        <v>11</v>
      </c>
      <c r="CS132" s="69">
        <v>1958.87</v>
      </c>
      <c r="CT132" s="69">
        <v>194.88</v>
      </c>
      <c r="CU132" s="189">
        <v>2364</v>
      </c>
      <c r="CV132" s="69">
        <v>10872.47</v>
      </c>
      <c r="CW132" s="97">
        <v>1101.41</v>
      </c>
      <c r="CX132" s="188">
        <v>10.03</v>
      </c>
      <c r="CY132" s="187">
        <v>10.87</v>
      </c>
      <c r="CZ132" s="69">
        <v>1207.91</v>
      </c>
      <c r="DA132" s="69">
        <v>120.36</v>
      </c>
      <c r="DB132" s="69">
        <v>2716</v>
      </c>
      <c r="DC132" s="69">
        <v>12080.39</v>
      </c>
      <c r="DD132" s="24">
        <v>1222.2</v>
      </c>
      <c r="DE132" s="183">
        <v>10.18</v>
      </c>
      <c r="DF132" s="182">
        <v>10.98</v>
      </c>
      <c r="DG132" s="69">
        <v>1527.34</v>
      </c>
      <c r="DH132" s="69">
        <v>150.05</v>
      </c>
      <c r="DI132" s="69">
        <v>2763</v>
      </c>
      <c r="DJ132" s="69">
        <v>13607.69</v>
      </c>
      <c r="DK132" s="24">
        <v>1373.12</v>
      </c>
      <c r="DL132" s="183">
        <v>10.15</v>
      </c>
      <c r="DM132" s="182">
        <v>10.94</v>
      </c>
      <c r="DN132" s="69">
        <v>432.04</v>
      </c>
      <c r="DO132" s="69">
        <v>42.56</v>
      </c>
      <c r="DP132" s="69">
        <v>3194</v>
      </c>
      <c r="DQ132" s="69">
        <v>14039.73</v>
      </c>
      <c r="DR132" s="24">
        <v>1415.68</v>
      </c>
      <c r="DS132" s="186"/>
      <c r="DT132" s="72"/>
      <c r="DU132" s="72"/>
      <c r="DV132" s="72"/>
      <c r="DW132" s="72"/>
      <c r="DX132" s="72"/>
      <c r="DY132" s="185"/>
      <c r="DZ132" s="186"/>
      <c r="EA132" s="72"/>
      <c r="EB132" s="72"/>
      <c r="EC132" s="72"/>
      <c r="ED132" s="72"/>
      <c r="EE132" s="72"/>
      <c r="EF132" s="185"/>
      <c r="EG132" s="183">
        <v>10.11</v>
      </c>
      <c r="EH132" s="182">
        <v>11.05</v>
      </c>
      <c r="EI132" s="69">
        <v>1021.94</v>
      </c>
      <c r="EJ132" s="69">
        <v>101.05</v>
      </c>
      <c r="EK132" s="69">
        <v>2855.35</v>
      </c>
      <c r="EL132" s="69">
        <v>15061.63</v>
      </c>
      <c r="EM132" s="24">
        <v>1517.32</v>
      </c>
      <c r="EN132" s="182">
        <v>10.24</v>
      </c>
      <c r="EO132" s="182">
        <v>10.94</v>
      </c>
      <c r="EP132" s="69">
        <v>2150.03</v>
      </c>
      <c r="EQ132" s="69">
        <v>210.02</v>
      </c>
      <c r="ER132" s="69">
        <v>0</v>
      </c>
      <c r="ES132" s="69">
        <v>17211.62</v>
      </c>
      <c r="ET132" s="69">
        <v>1728.23</v>
      </c>
      <c r="EU132" s="183">
        <v>9.96</v>
      </c>
      <c r="EV132" s="182">
        <v>10.93</v>
      </c>
      <c r="EW132" s="69">
        <v>1459.8</v>
      </c>
      <c r="EX132" s="69">
        <v>146.54</v>
      </c>
      <c r="EY132" s="69">
        <v>0</v>
      </c>
      <c r="EZ132" s="69">
        <v>18671.43</v>
      </c>
      <c r="FA132" s="24">
        <v>1875.34</v>
      </c>
      <c r="FB132" s="183">
        <v>9.82</v>
      </c>
      <c r="FC132" s="182">
        <v>10.85</v>
      </c>
      <c r="FD132" s="69">
        <v>1759.62</v>
      </c>
      <c r="FE132" s="69">
        <v>179.1</v>
      </c>
      <c r="FF132" s="69">
        <v>0</v>
      </c>
      <c r="FG132" s="69">
        <v>20431.05</v>
      </c>
      <c r="FH132" s="69">
        <v>2055.6</v>
      </c>
      <c r="FI132" s="186"/>
      <c r="FJ132" s="72"/>
      <c r="FK132" s="72"/>
      <c r="FL132" s="72"/>
      <c r="FM132" s="72"/>
      <c r="FN132" s="72"/>
      <c r="FO132" s="185"/>
      <c r="FP132" s="72"/>
      <c r="FQ132" s="184">
        <f t="shared" si="113"/>
        <v>12628.61</v>
      </c>
      <c r="FR132" s="69">
        <f t="shared" si="114"/>
        <v>1259.1399999999999</v>
      </c>
      <c r="FS132" s="182">
        <f t="shared" si="105"/>
        <v>10.029551916387376</v>
      </c>
      <c r="FT132" s="69">
        <f t="shared" si="115"/>
        <v>745.40126984127</v>
      </c>
      <c r="FU132" s="181">
        <f t="shared" si="116"/>
        <v>2907.064952380953</v>
      </c>
      <c r="FV132" s="166"/>
      <c r="FW132" s="183">
        <f t="shared" si="106"/>
        <v>9.986666666666666</v>
      </c>
      <c r="FX132" s="182">
        <f t="shared" si="107"/>
        <v>10.911666666666667</v>
      </c>
      <c r="FY132" s="69">
        <f t="shared" si="117"/>
        <v>20430.63</v>
      </c>
      <c r="FZ132" s="69">
        <f t="shared" si="118"/>
        <v>2044.9099999999999</v>
      </c>
      <c r="GA132" s="69">
        <f t="shared" si="119"/>
        <v>1198.0471428571432</v>
      </c>
      <c r="GB132" s="181">
        <f t="shared" si="120"/>
        <v>4612.481500000002</v>
      </c>
      <c r="GC132" s="162"/>
      <c r="GD132" s="161">
        <f t="shared" si="128"/>
        <v>20431.05</v>
      </c>
      <c r="GE132" s="160">
        <f t="shared" si="121"/>
        <v>20430.63</v>
      </c>
      <c r="GF132" s="69">
        <f t="shared" si="129"/>
        <v>2055.6</v>
      </c>
      <c r="GG132" s="24">
        <f t="shared" si="122"/>
        <v>2044.9099999999999</v>
      </c>
      <c r="GH132" s="69"/>
      <c r="GI132" s="161">
        <f t="shared" si="123"/>
        <v>1187.4238095238097</v>
      </c>
      <c r="GJ132" s="24">
        <f t="shared" si="124"/>
        <v>1198.0471428571432</v>
      </c>
    </row>
    <row r="133" spans="1:192" s="20" customFormat="1" ht="12.75">
      <c r="A133" s="20" t="s">
        <v>12</v>
      </c>
      <c r="B133" s="21" t="s">
        <v>105</v>
      </c>
      <c r="C133" s="20">
        <v>6.3</v>
      </c>
      <c r="D133" s="183"/>
      <c r="E133" s="182"/>
      <c r="F133" s="69"/>
      <c r="G133" s="69"/>
      <c r="H133" s="69"/>
      <c r="I133" s="69"/>
      <c r="J133" s="24"/>
      <c r="K133" s="183"/>
      <c r="L133" s="182"/>
      <c r="M133" s="69"/>
      <c r="N133" s="69"/>
      <c r="O133" s="69"/>
      <c r="P133" s="69"/>
      <c r="Q133" s="24"/>
      <c r="R133" s="30"/>
      <c r="S133" s="22"/>
      <c r="T133" s="69"/>
      <c r="U133" s="69"/>
      <c r="V133" s="69"/>
      <c r="W133" s="69"/>
      <c r="X133" s="24"/>
      <c r="Y133" s="183"/>
      <c r="Z133" s="182"/>
      <c r="AA133" s="69"/>
      <c r="AB133" s="69"/>
      <c r="AC133" s="69"/>
      <c r="AD133" s="69"/>
      <c r="AE133" s="24"/>
      <c r="AF133" s="30"/>
      <c r="AG133" s="22"/>
      <c r="AH133" s="22"/>
      <c r="AI133" s="22"/>
      <c r="AJ133" s="22"/>
      <c r="AK133" s="22"/>
      <c r="AL133" s="23"/>
      <c r="AM133" s="183"/>
      <c r="AN133" s="182"/>
      <c r="AO133" s="69"/>
      <c r="AP133" s="69"/>
      <c r="AQ133" s="69"/>
      <c r="AR133" s="69"/>
      <c r="AS133" s="24"/>
      <c r="AT133" s="188"/>
      <c r="AU133" s="187"/>
      <c r="AV133" s="69"/>
      <c r="AW133" s="69"/>
      <c r="AX133" s="69"/>
      <c r="AY133" s="69"/>
      <c r="AZ133" s="24"/>
      <c r="BA133" s="188"/>
      <c r="BB133" s="187"/>
      <c r="BC133" s="69"/>
      <c r="BD133" s="69"/>
      <c r="BE133" s="69"/>
      <c r="BF133" s="69"/>
      <c r="BG133" s="24"/>
      <c r="BH133" s="188">
        <v>8.59</v>
      </c>
      <c r="BI133" s="187">
        <v>9.04</v>
      </c>
      <c r="BJ133" s="69">
        <v>4389</v>
      </c>
      <c r="BK133" s="69">
        <v>510</v>
      </c>
      <c r="BL133" s="69">
        <v>2174</v>
      </c>
      <c r="BM133" s="69">
        <v>4389</v>
      </c>
      <c r="BN133" s="24">
        <v>513</v>
      </c>
      <c r="BO133" s="188">
        <v>8.5</v>
      </c>
      <c r="BP133" s="187">
        <v>8.95</v>
      </c>
      <c r="BQ133" s="69">
        <v>1680</v>
      </c>
      <c r="BR133" s="69">
        <v>197</v>
      </c>
      <c r="BS133" s="69">
        <v>2014</v>
      </c>
      <c r="BT133" s="69">
        <v>6070</v>
      </c>
      <c r="BU133" s="69">
        <v>711</v>
      </c>
      <c r="BV133" s="188">
        <v>8.78</v>
      </c>
      <c r="BW133" s="187">
        <v>9.34</v>
      </c>
      <c r="BX133" s="69">
        <v>1758</v>
      </c>
      <c r="BY133" s="69">
        <v>200</v>
      </c>
      <c r="BZ133" s="189">
        <v>1976</v>
      </c>
      <c r="CA133" s="69">
        <v>7828</v>
      </c>
      <c r="CB133" s="24">
        <v>912</v>
      </c>
      <c r="CC133" s="69"/>
      <c r="CD133" s="184">
        <f t="shared" si="109"/>
        <v>7827</v>
      </c>
      <c r="CE133" s="69">
        <f t="shared" si="110"/>
        <v>907</v>
      </c>
      <c r="CF133" s="182">
        <f t="shared" si="127"/>
        <v>8.62954796030871</v>
      </c>
      <c r="CG133" s="69">
        <f t="shared" si="111"/>
        <v>335.3809523809525</v>
      </c>
      <c r="CH133" s="181">
        <f t="shared" si="112"/>
        <v>1274.4476190476196</v>
      </c>
      <c r="CI133" s="72"/>
      <c r="CJ133" s="188">
        <v>8.24</v>
      </c>
      <c r="CK133" s="187">
        <v>8.79</v>
      </c>
      <c r="CL133" s="69">
        <v>1190.22</v>
      </c>
      <c r="CM133" s="69">
        <v>144.42</v>
      </c>
      <c r="CN133" s="189">
        <v>1971.9</v>
      </c>
      <c r="CO133" s="69">
        <v>9019.1</v>
      </c>
      <c r="CP133" s="24">
        <v>1057.56</v>
      </c>
      <c r="CQ133" s="188">
        <v>8.3</v>
      </c>
      <c r="CR133" s="187">
        <v>8.8</v>
      </c>
      <c r="CS133" s="69">
        <v>1653.41</v>
      </c>
      <c r="CT133" s="69">
        <v>199.24</v>
      </c>
      <c r="CU133" s="189">
        <v>2073.9</v>
      </c>
      <c r="CV133" s="69">
        <v>10672.45</v>
      </c>
      <c r="CW133" s="24">
        <v>1257.67</v>
      </c>
      <c r="CX133" s="188">
        <v>8.75</v>
      </c>
      <c r="CY133" s="187">
        <v>9.17</v>
      </c>
      <c r="CZ133" s="69">
        <v>2547.59</v>
      </c>
      <c r="DA133" s="69">
        <v>290.97</v>
      </c>
      <c r="DB133" s="69">
        <v>1854</v>
      </c>
      <c r="DC133" s="69">
        <v>13220.05</v>
      </c>
      <c r="DD133" s="24">
        <v>1549.61</v>
      </c>
      <c r="DE133" s="183">
        <v>9.01</v>
      </c>
      <c r="DF133" s="182">
        <v>9.48</v>
      </c>
      <c r="DG133" s="69">
        <v>1789.98</v>
      </c>
      <c r="DH133" s="69">
        <v>188.72</v>
      </c>
      <c r="DI133" s="69">
        <v>1908</v>
      </c>
      <c r="DJ133" s="69">
        <v>15009.98</v>
      </c>
      <c r="DK133" s="24">
        <v>1748.99</v>
      </c>
      <c r="DL133" s="183"/>
      <c r="DM133" s="182"/>
      <c r="DN133" s="69"/>
      <c r="DO133" s="69"/>
      <c r="DP133" s="69"/>
      <c r="DQ133" s="69"/>
      <c r="DR133" s="24"/>
      <c r="DS133" s="186"/>
      <c r="DT133" s="72"/>
      <c r="DU133" s="72"/>
      <c r="DV133" s="72"/>
      <c r="DW133" s="72"/>
      <c r="DX133" s="72"/>
      <c r="DY133" s="185"/>
      <c r="DZ133" s="186"/>
      <c r="EA133" s="72"/>
      <c r="EB133" s="72"/>
      <c r="EC133" s="72"/>
      <c r="ED133" s="72"/>
      <c r="EE133" s="72"/>
      <c r="EF133" s="185"/>
      <c r="EG133" s="183">
        <v>8.58</v>
      </c>
      <c r="EH133" s="182">
        <v>8.97</v>
      </c>
      <c r="EI133" s="69">
        <v>1164.78</v>
      </c>
      <c r="EJ133" s="69">
        <v>135.76</v>
      </c>
      <c r="EK133" s="69">
        <v>1902.51</v>
      </c>
      <c r="EL133" s="69">
        <v>17179.89</v>
      </c>
      <c r="EM133" s="24">
        <v>1997.04</v>
      </c>
      <c r="EN133" s="182">
        <v>8.1</v>
      </c>
      <c r="EO133" s="182">
        <v>8.43</v>
      </c>
      <c r="EP133" s="69">
        <v>1271.94</v>
      </c>
      <c r="EQ133" s="69">
        <v>157.07</v>
      </c>
      <c r="ER133" s="69">
        <v>0</v>
      </c>
      <c r="ES133" s="69">
        <v>18451.84</v>
      </c>
      <c r="ET133" s="69">
        <v>2154.73</v>
      </c>
      <c r="EU133" s="183">
        <v>8.36</v>
      </c>
      <c r="EV133" s="182">
        <v>8.76</v>
      </c>
      <c r="EW133" s="69">
        <v>1010.05</v>
      </c>
      <c r="EX133" s="69">
        <v>120.78</v>
      </c>
      <c r="EY133" s="69">
        <v>0</v>
      </c>
      <c r="EZ133" s="69">
        <v>19461.84</v>
      </c>
      <c r="FA133" s="24">
        <v>2275.78</v>
      </c>
      <c r="FB133" s="183">
        <v>8.05</v>
      </c>
      <c r="FC133" s="182">
        <v>8.6</v>
      </c>
      <c r="FD133" s="69">
        <v>1063.12</v>
      </c>
      <c r="FE133" s="69">
        <v>132.1</v>
      </c>
      <c r="FF133" s="69">
        <v>0</v>
      </c>
      <c r="FG133" s="69">
        <v>20524.97</v>
      </c>
      <c r="FH133" s="69">
        <v>2408.52</v>
      </c>
      <c r="FI133" s="186"/>
      <c r="FJ133" s="72"/>
      <c r="FK133" s="72"/>
      <c r="FL133" s="72"/>
      <c r="FM133" s="72"/>
      <c r="FN133" s="72"/>
      <c r="FO133" s="185"/>
      <c r="FP133" s="72"/>
      <c r="FQ133" s="184">
        <f t="shared" si="113"/>
        <v>11691.09</v>
      </c>
      <c r="FR133" s="69">
        <f t="shared" si="114"/>
        <v>1369.06</v>
      </c>
      <c r="FS133" s="182">
        <f t="shared" si="105"/>
        <v>8.539501555812018</v>
      </c>
      <c r="FT133" s="69">
        <f t="shared" si="115"/>
        <v>486.66857142857157</v>
      </c>
      <c r="FU133" s="181">
        <f t="shared" si="116"/>
        <v>1898.007428571429</v>
      </c>
      <c r="FV133" s="166"/>
      <c r="FW133" s="183">
        <f t="shared" si="106"/>
        <v>8.478181818181817</v>
      </c>
      <c r="FX133" s="182">
        <f t="shared" si="107"/>
        <v>8.93909090909091</v>
      </c>
      <c r="FY133" s="69">
        <f t="shared" si="117"/>
        <v>19518.09</v>
      </c>
      <c r="FZ133" s="69">
        <f t="shared" si="118"/>
        <v>2276.0600000000004</v>
      </c>
      <c r="GA133" s="69">
        <f t="shared" si="119"/>
        <v>822.0495238095236</v>
      </c>
      <c r="GB133" s="181">
        <f t="shared" si="120"/>
        <v>3164.890666666666</v>
      </c>
      <c r="GC133" s="162"/>
      <c r="GD133" s="161">
        <f t="shared" si="128"/>
        <v>20524.97</v>
      </c>
      <c r="GE133" s="160">
        <f t="shared" si="121"/>
        <v>19518.09</v>
      </c>
      <c r="GF133" s="69">
        <f t="shared" si="129"/>
        <v>2408.52</v>
      </c>
      <c r="GG133" s="24">
        <f t="shared" si="122"/>
        <v>2276.0600000000004</v>
      </c>
      <c r="GH133" s="69"/>
      <c r="GI133" s="161">
        <f t="shared" si="123"/>
        <v>849.4117460317461</v>
      </c>
      <c r="GJ133" s="24">
        <f t="shared" si="124"/>
        <v>822.0495238095236</v>
      </c>
    </row>
    <row r="134" spans="1:192" s="20" customFormat="1" ht="12.75">
      <c r="A134" s="20" t="s">
        <v>12</v>
      </c>
      <c r="B134" s="21" t="s">
        <v>106</v>
      </c>
      <c r="C134" s="20">
        <v>6.3</v>
      </c>
      <c r="D134" s="183"/>
      <c r="E134" s="182"/>
      <c r="F134" s="69"/>
      <c r="G134" s="69"/>
      <c r="H134" s="69"/>
      <c r="I134" s="69"/>
      <c r="J134" s="24"/>
      <c r="K134" s="183"/>
      <c r="L134" s="182"/>
      <c r="M134" s="69"/>
      <c r="N134" s="69"/>
      <c r="O134" s="69"/>
      <c r="P134" s="69"/>
      <c r="Q134" s="24"/>
      <c r="R134" s="30"/>
      <c r="S134" s="22"/>
      <c r="T134" s="69"/>
      <c r="U134" s="69"/>
      <c r="V134" s="69"/>
      <c r="W134" s="69"/>
      <c r="X134" s="24"/>
      <c r="Y134" s="183"/>
      <c r="Z134" s="182"/>
      <c r="AA134" s="69"/>
      <c r="AB134" s="69"/>
      <c r="AC134" s="69"/>
      <c r="AD134" s="69"/>
      <c r="AE134" s="24"/>
      <c r="AF134" s="30"/>
      <c r="AG134" s="22"/>
      <c r="AH134" s="22"/>
      <c r="AI134" s="22"/>
      <c r="AJ134" s="22"/>
      <c r="AK134" s="22"/>
      <c r="AL134" s="23"/>
      <c r="AM134" s="183"/>
      <c r="AN134" s="182"/>
      <c r="AO134" s="69"/>
      <c r="AP134" s="69"/>
      <c r="AQ134" s="69"/>
      <c r="AR134" s="69"/>
      <c r="AS134" s="24"/>
      <c r="AT134" s="188">
        <v>8.69</v>
      </c>
      <c r="AU134" s="187">
        <v>9.55</v>
      </c>
      <c r="AV134" s="69">
        <v>1275.61</v>
      </c>
      <c r="AW134" s="69">
        <v>146.75</v>
      </c>
      <c r="AX134" s="69">
        <v>1882.24</v>
      </c>
      <c r="AY134" s="69">
        <v>1275.53</v>
      </c>
      <c r="AZ134" s="24">
        <v>147.7</v>
      </c>
      <c r="BA134" s="188">
        <v>10.05</v>
      </c>
      <c r="BB134" s="187">
        <v>10.63</v>
      </c>
      <c r="BC134" s="69">
        <v>1310</v>
      </c>
      <c r="BD134" s="69">
        <v>130</v>
      </c>
      <c r="BE134" s="69">
        <v>2006</v>
      </c>
      <c r="BF134" s="69">
        <v>2586</v>
      </c>
      <c r="BG134" s="24">
        <v>279</v>
      </c>
      <c r="BH134" s="188">
        <v>10.23</v>
      </c>
      <c r="BI134" s="187">
        <v>11.19</v>
      </c>
      <c r="BJ134" s="69">
        <v>1054</v>
      </c>
      <c r="BK134" s="69">
        <v>103</v>
      </c>
      <c r="BL134" s="69">
        <v>2892</v>
      </c>
      <c r="BM134" s="69">
        <v>3640</v>
      </c>
      <c r="BN134" s="24">
        <v>382</v>
      </c>
      <c r="BO134" s="188">
        <v>9.44</v>
      </c>
      <c r="BP134" s="187">
        <v>10.67</v>
      </c>
      <c r="BQ134" s="69">
        <v>661</v>
      </c>
      <c r="BR134" s="69">
        <v>70</v>
      </c>
      <c r="BS134" s="69">
        <v>3567</v>
      </c>
      <c r="BT134" s="69">
        <v>4302</v>
      </c>
      <c r="BU134" s="69">
        <v>453</v>
      </c>
      <c r="BV134" s="188">
        <v>8.94</v>
      </c>
      <c r="BW134" s="187">
        <v>10.35</v>
      </c>
      <c r="BX134" s="69">
        <v>591</v>
      </c>
      <c r="BY134" s="69">
        <v>66</v>
      </c>
      <c r="BZ134" s="189">
        <v>3636</v>
      </c>
      <c r="CA134" s="69">
        <v>4893</v>
      </c>
      <c r="CB134" s="24">
        <v>519</v>
      </c>
      <c r="CC134" s="69"/>
      <c r="CD134" s="184">
        <f t="shared" si="109"/>
        <v>4891.61</v>
      </c>
      <c r="CE134" s="69">
        <f t="shared" si="110"/>
        <v>515.75</v>
      </c>
      <c r="CF134" s="182">
        <f t="shared" si="127"/>
        <v>9.484459524963645</v>
      </c>
      <c r="CG134" s="69">
        <f t="shared" si="111"/>
        <v>260.69603174603174</v>
      </c>
      <c r="CH134" s="181">
        <f t="shared" si="112"/>
        <v>990.6449206349206</v>
      </c>
      <c r="CI134" s="72"/>
      <c r="CJ134" s="188">
        <v>9.08</v>
      </c>
      <c r="CK134" s="187">
        <v>10.47</v>
      </c>
      <c r="CL134" s="69">
        <v>437.29</v>
      </c>
      <c r="CM134" s="69">
        <v>48.16</v>
      </c>
      <c r="CN134" s="189">
        <v>3624.6</v>
      </c>
      <c r="CO134" s="69">
        <v>5330.96</v>
      </c>
      <c r="CP134" s="24">
        <v>568.12</v>
      </c>
      <c r="CQ134" s="188">
        <v>9.31</v>
      </c>
      <c r="CR134" s="187">
        <v>10.71</v>
      </c>
      <c r="CS134" s="69">
        <v>785.24</v>
      </c>
      <c r="CT134" s="69">
        <v>82.29</v>
      </c>
      <c r="CU134" s="189">
        <v>3302</v>
      </c>
      <c r="CV134" s="69">
        <v>6116.15</v>
      </c>
      <c r="CW134" s="24">
        <v>652.59</v>
      </c>
      <c r="CX134" s="188">
        <v>8.75</v>
      </c>
      <c r="CY134" s="187">
        <v>9.17</v>
      </c>
      <c r="CZ134" s="69">
        <v>2547.59</v>
      </c>
      <c r="DA134" s="69">
        <v>290.97</v>
      </c>
      <c r="DB134" s="69">
        <v>1854</v>
      </c>
      <c r="DC134" s="69">
        <v>13220.05</v>
      </c>
      <c r="DD134" s="24">
        <v>1549.61</v>
      </c>
      <c r="DE134" s="183">
        <v>9.21</v>
      </c>
      <c r="DF134" s="182">
        <v>10.3</v>
      </c>
      <c r="DG134" s="69">
        <v>587.85</v>
      </c>
      <c r="DH134" s="69">
        <v>61.62</v>
      </c>
      <c r="DI134" s="69">
        <v>3601</v>
      </c>
      <c r="DJ134" s="197">
        <v>7256.13</v>
      </c>
      <c r="DK134" s="112">
        <v>775.14</v>
      </c>
      <c r="DL134" s="183"/>
      <c r="DM134" s="182"/>
      <c r="DN134" s="69"/>
      <c r="DO134" s="69"/>
      <c r="DP134" s="69"/>
      <c r="DQ134" s="69"/>
      <c r="DR134" s="24"/>
      <c r="DS134" s="186"/>
      <c r="DT134" s="72"/>
      <c r="DU134" s="72"/>
      <c r="DV134" s="72"/>
      <c r="DW134" s="72"/>
      <c r="DX134" s="72"/>
      <c r="DY134" s="185"/>
      <c r="DZ134" s="186"/>
      <c r="EA134" s="72"/>
      <c r="EB134" s="72"/>
      <c r="EC134" s="72"/>
      <c r="ED134" s="72"/>
      <c r="EE134" s="72"/>
      <c r="EF134" s="185"/>
      <c r="EG134" s="183">
        <v>8.48</v>
      </c>
      <c r="EH134" s="182">
        <v>10.47</v>
      </c>
      <c r="EI134" s="69">
        <v>478.68</v>
      </c>
      <c r="EJ134" s="69">
        <v>56.46</v>
      </c>
      <c r="EK134" s="69">
        <v>4153</v>
      </c>
      <c r="EL134" s="204">
        <v>482.76</v>
      </c>
      <c r="EM134" s="203">
        <v>57.56</v>
      </c>
      <c r="EN134" s="182">
        <v>9.39</v>
      </c>
      <c r="EO134" s="182">
        <v>10.61</v>
      </c>
      <c r="EP134" s="69">
        <v>735.17</v>
      </c>
      <c r="EQ134" s="69">
        <v>78.29</v>
      </c>
      <c r="ER134" s="69">
        <v>0</v>
      </c>
      <c r="ES134" s="69">
        <v>1217.89</v>
      </c>
      <c r="ET134" s="69">
        <v>136.43</v>
      </c>
      <c r="EU134" s="183">
        <v>9.75</v>
      </c>
      <c r="EV134" s="182">
        <v>11.05</v>
      </c>
      <c r="EW134" s="69">
        <v>587.75</v>
      </c>
      <c r="EX134" s="69">
        <v>60.29</v>
      </c>
      <c r="EY134" s="69">
        <v>0</v>
      </c>
      <c r="EZ134" s="197">
        <v>1805.67</v>
      </c>
      <c r="FA134" s="112">
        <v>196.98</v>
      </c>
      <c r="FB134" s="183">
        <v>9.21</v>
      </c>
      <c r="FC134" s="182">
        <v>10.67</v>
      </c>
      <c r="FD134" s="69">
        <v>581.26</v>
      </c>
      <c r="FE134" s="69">
        <v>63.11</v>
      </c>
      <c r="FF134" s="69">
        <v>0</v>
      </c>
      <c r="FG134" s="69">
        <v>2386.87</v>
      </c>
      <c r="FH134" s="69">
        <v>260.34</v>
      </c>
      <c r="FI134" s="186"/>
      <c r="FJ134" s="72"/>
      <c r="FK134" s="72"/>
      <c r="FL134" s="72"/>
      <c r="FM134" s="72"/>
      <c r="FN134" s="72"/>
      <c r="FO134" s="185"/>
      <c r="FP134" s="72"/>
      <c r="FQ134" s="184">
        <f t="shared" si="113"/>
        <v>6740.830000000001</v>
      </c>
      <c r="FR134" s="69">
        <f t="shared" si="114"/>
        <v>741.1899999999999</v>
      </c>
      <c r="FS134" s="182">
        <f t="shared" si="105"/>
        <v>9.094604622296579</v>
      </c>
      <c r="FT134" s="69">
        <f t="shared" si="115"/>
        <v>328.7830158730161</v>
      </c>
      <c r="FU134" s="181">
        <f t="shared" si="116"/>
        <v>1282.2537619047628</v>
      </c>
      <c r="FV134" s="166"/>
      <c r="FW134" s="183">
        <f t="shared" si="106"/>
        <v>9.27153846153846</v>
      </c>
      <c r="FX134" s="182">
        <f t="shared" si="107"/>
        <v>10.449230769230768</v>
      </c>
      <c r="FY134" s="69">
        <f t="shared" si="117"/>
        <v>11632.439999999999</v>
      </c>
      <c r="FZ134" s="69">
        <f t="shared" si="118"/>
        <v>1256.94</v>
      </c>
      <c r="GA134" s="69">
        <f t="shared" si="119"/>
        <v>589.4790476190474</v>
      </c>
      <c r="GB134" s="181">
        <f t="shared" si="120"/>
        <v>2269.4943333333326</v>
      </c>
      <c r="GC134" s="162"/>
      <c r="GD134" s="161">
        <f t="shared" si="128"/>
        <v>2386.87</v>
      </c>
      <c r="GE134" s="160">
        <f t="shared" si="121"/>
        <v>11632.439999999999</v>
      </c>
      <c r="GF134" s="69">
        <f t="shared" si="129"/>
        <v>260.34</v>
      </c>
      <c r="GG134" s="24">
        <f t="shared" si="122"/>
        <v>1256.94</v>
      </c>
      <c r="GH134" s="69" t="s">
        <v>250</v>
      </c>
      <c r="GI134" s="161">
        <f t="shared" si="123"/>
        <v>118.52825396825398</v>
      </c>
      <c r="GJ134" s="24">
        <f t="shared" si="124"/>
        <v>589.4790476190474</v>
      </c>
    </row>
    <row r="135" spans="1:192" s="20" customFormat="1" ht="12.75">
      <c r="A135" s="20" t="s">
        <v>12</v>
      </c>
      <c r="B135" s="21" t="s">
        <v>107</v>
      </c>
      <c r="C135" s="20">
        <v>6.3</v>
      </c>
      <c r="D135" s="183"/>
      <c r="E135" s="182"/>
      <c r="F135" s="69"/>
      <c r="G135" s="69"/>
      <c r="H135" s="69"/>
      <c r="I135" s="69"/>
      <c r="J135" s="24"/>
      <c r="K135" s="183"/>
      <c r="L135" s="182"/>
      <c r="M135" s="69"/>
      <c r="N135" s="69"/>
      <c r="O135" s="69"/>
      <c r="P135" s="69"/>
      <c r="Q135" s="24"/>
      <c r="R135" s="30"/>
      <c r="S135" s="22"/>
      <c r="T135" s="69"/>
      <c r="U135" s="69"/>
      <c r="V135" s="69"/>
      <c r="W135" s="69"/>
      <c r="X135" s="24"/>
      <c r="Y135" s="183"/>
      <c r="Z135" s="182"/>
      <c r="AA135" s="69"/>
      <c r="AB135" s="69"/>
      <c r="AC135" s="69"/>
      <c r="AD135" s="69"/>
      <c r="AE135" s="24"/>
      <c r="AF135" s="30"/>
      <c r="AG135" s="22"/>
      <c r="AH135" s="22"/>
      <c r="AI135" s="22"/>
      <c r="AJ135" s="22"/>
      <c r="AK135" s="22"/>
      <c r="AL135" s="23"/>
      <c r="AM135" s="183"/>
      <c r="AN135" s="182"/>
      <c r="AO135" s="69"/>
      <c r="AP135" s="69"/>
      <c r="AQ135" s="69"/>
      <c r="AR135" s="69"/>
      <c r="AS135" s="24"/>
      <c r="AT135" s="188">
        <v>9.08</v>
      </c>
      <c r="AU135" s="187">
        <v>9.66</v>
      </c>
      <c r="AV135" s="69">
        <v>1134.23</v>
      </c>
      <c r="AW135" s="69">
        <v>124.88</v>
      </c>
      <c r="AX135" s="69">
        <v>1467.07</v>
      </c>
      <c r="AY135" s="69">
        <v>1134.2</v>
      </c>
      <c r="AZ135" s="24">
        <v>125.56</v>
      </c>
      <c r="BA135" s="188"/>
      <c r="BB135" s="187"/>
      <c r="BC135" s="69"/>
      <c r="BD135" s="69"/>
      <c r="BE135" s="69"/>
      <c r="BF135" s="69"/>
      <c r="BG135" s="24"/>
      <c r="BH135" s="188"/>
      <c r="BI135" s="187"/>
      <c r="BJ135" s="69"/>
      <c r="BK135" s="69"/>
      <c r="BL135" s="69"/>
      <c r="BM135" s="69"/>
      <c r="BN135" s="24"/>
      <c r="BO135" s="188"/>
      <c r="BP135" s="187"/>
      <c r="BQ135" s="69"/>
      <c r="BR135" s="69"/>
      <c r="BS135" s="69"/>
      <c r="BT135" s="69"/>
      <c r="BU135" s="69"/>
      <c r="BV135" s="188"/>
      <c r="BW135" s="187"/>
      <c r="BX135" s="69"/>
      <c r="BY135" s="69"/>
      <c r="BZ135" s="189"/>
      <c r="CA135" s="69"/>
      <c r="CB135" s="24"/>
      <c r="CC135" s="69"/>
      <c r="CD135" s="184">
        <f t="shared" si="109"/>
        <v>1134.23</v>
      </c>
      <c r="CE135" s="69">
        <f t="shared" si="110"/>
        <v>124.88</v>
      </c>
      <c r="CF135" s="182">
        <f t="shared" si="127"/>
        <v>9.082559256886611</v>
      </c>
      <c r="CG135" s="69">
        <f t="shared" si="111"/>
        <v>55.15650793650795</v>
      </c>
      <c r="CH135" s="181">
        <f t="shared" si="112"/>
        <v>209.5947301587302</v>
      </c>
      <c r="CI135" s="72"/>
      <c r="CJ135" s="188">
        <v>8.99</v>
      </c>
      <c r="CK135" s="187">
        <v>9.89</v>
      </c>
      <c r="CL135" s="69">
        <v>616.98</v>
      </c>
      <c r="CM135" s="69">
        <v>68.61</v>
      </c>
      <c r="CN135" s="189">
        <v>1379</v>
      </c>
      <c r="CO135" s="69">
        <v>1751.1</v>
      </c>
      <c r="CP135" s="24">
        <v>194.44</v>
      </c>
      <c r="CQ135" s="188">
        <v>8.54</v>
      </c>
      <c r="CR135" s="187">
        <v>9.37</v>
      </c>
      <c r="CS135" s="69">
        <v>269.83</v>
      </c>
      <c r="CT135" s="69">
        <v>31.6</v>
      </c>
      <c r="CU135" s="189">
        <v>1456</v>
      </c>
      <c r="CV135" s="69">
        <v>2020.9</v>
      </c>
      <c r="CW135" s="24">
        <v>226.25</v>
      </c>
      <c r="CX135" s="188">
        <v>9.43</v>
      </c>
      <c r="CY135" s="187">
        <v>10.04</v>
      </c>
      <c r="CZ135" s="69">
        <v>1572.78</v>
      </c>
      <c r="DA135" s="69">
        <v>166.74</v>
      </c>
      <c r="DB135" s="69">
        <v>1488</v>
      </c>
      <c r="DC135" s="69">
        <v>3593.69</v>
      </c>
      <c r="DD135" s="24">
        <v>14.22</v>
      </c>
      <c r="DE135" s="183">
        <v>9.2</v>
      </c>
      <c r="DF135" s="182">
        <v>9.9</v>
      </c>
      <c r="DG135" s="69">
        <v>1044.01</v>
      </c>
      <c r="DH135" s="69">
        <v>113.51</v>
      </c>
      <c r="DI135" s="69">
        <v>1432</v>
      </c>
      <c r="DJ135" s="69">
        <v>4637.68</v>
      </c>
      <c r="DK135" s="24">
        <v>507.78</v>
      </c>
      <c r="DL135" s="183">
        <v>9.43</v>
      </c>
      <c r="DM135" s="182">
        <v>9.93</v>
      </c>
      <c r="DN135" s="69">
        <v>473.44</v>
      </c>
      <c r="DO135" s="69">
        <v>50.21</v>
      </c>
      <c r="DP135" s="69">
        <v>1370</v>
      </c>
      <c r="DQ135" s="69">
        <v>5111.11</v>
      </c>
      <c r="DR135" s="24">
        <v>557.99</v>
      </c>
      <c r="DS135" s="186"/>
      <c r="DT135" s="72"/>
      <c r="DU135" s="72"/>
      <c r="DV135" s="72"/>
      <c r="DW135" s="72"/>
      <c r="DX135" s="72"/>
      <c r="DY135" s="185"/>
      <c r="DZ135" s="186"/>
      <c r="EA135" s="72"/>
      <c r="EB135" s="72"/>
      <c r="EC135" s="72"/>
      <c r="ED135" s="72"/>
      <c r="EE135" s="72"/>
      <c r="EF135" s="185"/>
      <c r="EG135" s="183">
        <v>9.68</v>
      </c>
      <c r="EH135" s="182">
        <v>10.05</v>
      </c>
      <c r="EI135" s="69">
        <v>860.3</v>
      </c>
      <c r="EJ135" s="69">
        <v>88.85</v>
      </c>
      <c r="EK135" s="69">
        <v>1521</v>
      </c>
      <c r="EL135" s="69">
        <v>5971.43</v>
      </c>
      <c r="EM135" s="24">
        <v>20.58</v>
      </c>
      <c r="EN135" s="182">
        <v>10.03</v>
      </c>
      <c r="EO135" s="182">
        <v>10.41</v>
      </c>
      <c r="EP135" s="69">
        <v>1581.11</v>
      </c>
      <c r="EQ135" s="69">
        <v>157.59</v>
      </c>
      <c r="ER135" s="69">
        <v>0</v>
      </c>
      <c r="ES135" s="69">
        <v>7552.55</v>
      </c>
      <c r="ET135" s="69">
        <v>805.59</v>
      </c>
      <c r="EU135" s="183">
        <v>9.64</v>
      </c>
      <c r="EV135" s="182">
        <v>10.3</v>
      </c>
      <c r="EW135" s="69">
        <v>1314.07</v>
      </c>
      <c r="EX135" s="69">
        <v>136.4</v>
      </c>
      <c r="EY135" s="69">
        <v>0</v>
      </c>
      <c r="EZ135" s="69">
        <v>8867.62</v>
      </c>
      <c r="FA135" s="24">
        <v>942.44</v>
      </c>
      <c r="FB135" s="183">
        <v>9.14</v>
      </c>
      <c r="FC135" s="182">
        <v>10.1</v>
      </c>
      <c r="FD135" s="69">
        <v>998.32</v>
      </c>
      <c r="FE135" s="69">
        <v>109.23</v>
      </c>
      <c r="FF135" s="69">
        <v>0</v>
      </c>
      <c r="FG135" s="69">
        <v>9865.91</v>
      </c>
      <c r="FH135" s="69">
        <v>1052.16</v>
      </c>
      <c r="FI135" s="186"/>
      <c r="FJ135" s="72"/>
      <c r="FK135" s="72"/>
      <c r="FL135" s="72"/>
      <c r="FM135" s="72"/>
      <c r="FN135" s="72"/>
      <c r="FO135" s="185"/>
      <c r="FP135" s="72"/>
      <c r="FQ135" s="184">
        <f t="shared" si="113"/>
        <v>8730.84</v>
      </c>
      <c r="FR135" s="69">
        <f t="shared" si="114"/>
        <v>922.74</v>
      </c>
      <c r="FS135" s="182">
        <f t="shared" si="105"/>
        <v>9.461863580206776</v>
      </c>
      <c r="FT135" s="69">
        <f t="shared" si="115"/>
        <v>463.1076190476192</v>
      </c>
      <c r="FU135" s="181">
        <f t="shared" si="116"/>
        <v>1806.119714285715</v>
      </c>
      <c r="FV135" s="166"/>
      <c r="FW135" s="183">
        <f t="shared" si="106"/>
        <v>9.315999999999999</v>
      </c>
      <c r="FX135" s="182">
        <f t="shared" si="107"/>
        <v>9.965</v>
      </c>
      <c r="FY135" s="69">
        <f t="shared" si="117"/>
        <v>9865.07</v>
      </c>
      <c r="FZ135" s="69">
        <f t="shared" si="118"/>
        <v>1047.6200000000001</v>
      </c>
      <c r="GA135" s="69">
        <f t="shared" si="119"/>
        <v>518.264126984127</v>
      </c>
      <c r="GB135" s="181">
        <f t="shared" si="120"/>
        <v>1995.3168888888888</v>
      </c>
      <c r="GC135" s="162"/>
      <c r="GD135" s="161">
        <f t="shared" si="128"/>
        <v>9865.91</v>
      </c>
      <c r="GE135" s="160">
        <f t="shared" si="121"/>
        <v>9865.07</v>
      </c>
      <c r="GF135" s="69">
        <f t="shared" si="129"/>
        <v>1052.16</v>
      </c>
      <c r="GG135" s="24">
        <f t="shared" si="122"/>
        <v>1047.6200000000001</v>
      </c>
      <c r="GH135" s="69"/>
      <c r="GI135" s="161">
        <f t="shared" si="123"/>
        <v>513.8574603174602</v>
      </c>
      <c r="GJ135" s="24">
        <f t="shared" si="124"/>
        <v>518.264126984127</v>
      </c>
    </row>
    <row r="136" spans="1:192" s="20" customFormat="1" ht="12.75">
      <c r="A136" s="20" t="s">
        <v>12</v>
      </c>
      <c r="B136" s="21" t="s">
        <v>108</v>
      </c>
      <c r="C136" s="20">
        <v>6.3</v>
      </c>
      <c r="D136" s="183"/>
      <c r="E136" s="182"/>
      <c r="F136" s="69"/>
      <c r="G136" s="69"/>
      <c r="H136" s="69"/>
      <c r="I136" s="69"/>
      <c r="J136" s="24"/>
      <c r="K136" s="183"/>
      <c r="L136" s="182"/>
      <c r="M136" s="69"/>
      <c r="N136" s="69"/>
      <c r="O136" s="69"/>
      <c r="P136" s="69"/>
      <c r="Q136" s="24"/>
      <c r="R136" s="30"/>
      <c r="S136" s="22"/>
      <c r="T136" s="69"/>
      <c r="U136" s="69"/>
      <c r="V136" s="69"/>
      <c r="W136" s="69"/>
      <c r="X136" s="24"/>
      <c r="Y136" s="183"/>
      <c r="Z136" s="182"/>
      <c r="AA136" s="69"/>
      <c r="AB136" s="69"/>
      <c r="AC136" s="69"/>
      <c r="AD136" s="69"/>
      <c r="AE136" s="24"/>
      <c r="AF136" s="30"/>
      <c r="AG136" s="22"/>
      <c r="AH136" s="22"/>
      <c r="AI136" s="22"/>
      <c r="AJ136" s="22"/>
      <c r="AK136" s="22"/>
      <c r="AL136" s="23"/>
      <c r="AM136" s="183"/>
      <c r="AN136" s="182"/>
      <c r="AO136" s="69"/>
      <c r="AP136" s="69"/>
      <c r="AQ136" s="69"/>
      <c r="AR136" s="69"/>
      <c r="AS136" s="24"/>
      <c r="AT136" s="188"/>
      <c r="AU136" s="187"/>
      <c r="AV136" s="69"/>
      <c r="AW136" s="69"/>
      <c r="AX136" s="69"/>
      <c r="AY136" s="69"/>
      <c r="AZ136" s="24"/>
      <c r="BA136" s="188"/>
      <c r="BB136" s="187"/>
      <c r="BC136" s="69"/>
      <c r="BD136" s="69"/>
      <c r="BE136" s="69"/>
      <c r="BF136" s="69"/>
      <c r="BG136" s="24"/>
      <c r="BH136" s="188">
        <v>8.97</v>
      </c>
      <c r="BI136" s="187">
        <v>10.1</v>
      </c>
      <c r="BJ136" s="69">
        <v>3197</v>
      </c>
      <c r="BK136" s="69">
        <v>356</v>
      </c>
      <c r="BL136" s="69">
        <v>3207</v>
      </c>
      <c r="BM136" s="69">
        <v>3197</v>
      </c>
      <c r="BN136" s="24">
        <v>357</v>
      </c>
      <c r="BO136" s="188">
        <v>9.16</v>
      </c>
      <c r="BP136" s="187">
        <v>10.19</v>
      </c>
      <c r="BQ136" s="69">
        <v>1004</v>
      </c>
      <c r="BR136" s="69">
        <v>109</v>
      </c>
      <c r="BS136" s="69">
        <v>3104</v>
      </c>
      <c r="BT136" s="69">
        <v>4202</v>
      </c>
      <c r="BU136" s="69">
        <v>467</v>
      </c>
      <c r="BV136" s="188">
        <v>9.09</v>
      </c>
      <c r="BW136" s="187">
        <v>10.17</v>
      </c>
      <c r="BX136" s="69">
        <v>1335</v>
      </c>
      <c r="BY136" s="69">
        <v>146</v>
      </c>
      <c r="BZ136" s="189">
        <v>2935</v>
      </c>
      <c r="CA136" s="69">
        <v>5537</v>
      </c>
      <c r="CB136" s="24">
        <v>615</v>
      </c>
      <c r="CC136" s="69"/>
      <c r="CD136" s="184">
        <f t="shared" si="109"/>
        <v>5536</v>
      </c>
      <c r="CE136" s="69">
        <f t="shared" si="110"/>
        <v>611</v>
      </c>
      <c r="CF136" s="182">
        <f t="shared" si="127"/>
        <v>9.060556464811784</v>
      </c>
      <c r="CG136" s="69">
        <f t="shared" si="111"/>
        <v>267.7301587301588</v>
      </c>
      <c r="CH136" s="181">
        <f t="shared" si="112"/>
        <v>1017.3746031746034</v>
      </c>
      <c r="CI136" s="72"/>
      <c r="CJ136" s="188">
        <v>8.64</v>
      </c>
      <c r="CK136" s="187">
        <v>9.76</v>
      </c>
      <c r="CL136" s="69">
        <v>1001.75</v>
      </c>
      <c r="CM136" s="69">
        <v>115.95</v>
      </c>
      <c r="CN136" s="189">
        <v>333.17</v>
      </c>
      <c r="CO136" s="69">
        <v>6539.38</v>
      </c>
      <c r="CP136" s="24">
        <v>731.78</v>
      </c>
      <c r="CQ136" s="188">
        <v>8.68</v>
      </c>
      <c r="CR136" s="187">
        <v>9.82</v>
      </c>
      <c r="CS136" s="69">
        <v>1157.19</v>
      </c>
      <c r="CT136" s="69">
        <v>133.36</v>
      </c>
      <c r="CU136" s="189">
        <v>3308</v>
      </c>
      <c r="CV136" s="69">
        <v>7696.46</v>
      </c>
      <c r="CW136" s="24">
        <v>865.55</v>
      </c>
      <c r="CX136" s="188">
        <v>8.77</v>
      </c>
      <c r="CY136" s="187">
        <v>9.7</v>
      </c>
      <c r="CZ136" s="69">
        <v>1241.49</v>
      </c>
      <c r="DA136" s="69">
        <v>141.54</v>
      </c>
      <c r="DB136" s="69">
        <v>3627</v>
      </c>
      <c r="DC136" s="69">
        <v>8937.95</v>
      </c>
      <c r="DD136" s="24">
        <v>1007.87</v>
      </c>
      <c r="DE136" s="183">
        <v>9.15</v>
      </c>
      <c r="DF136" s="182">
        <v>10.13</v>
      </c>
      <c r="DG136" s="69">
        <v>972.61</v>
      </c>
      <c r="DH136" s="69">
        <v>106.3</v>
      </c>
      <c r="DI136" s="69">
        <v>3311</v>
      </c>
      <c r="DJ136" s="69">
        <v>9910.52</v>
      </c>
      <c r="DK136" s="24">
        <v>1114.54</v>
      </c>
      <c r="DL136" s="183">
        <v>9.57</v>
      </c>
      <c r="DM136" s="182">
        <v>10.35</v>
      </c>
      <c r="DN136" s="69">
        <v>491.62</v>
      </c>
      <c r="DO136" s="69">
        <v>51.38</v>
      </c>
      <c r="DP136" s="69">
        <v>3464</v>
      </c>
      <c r="DQ136" s="69">
        <v>10402.15</v>
      </c>
      <c r="DR136" s="24">
        <v>1165.92</v>
      </c>
      <c r="DS136" s="186"/>
      <c r="DT136" s="72"/>
      <c r="DU136" s="72"/>
      <c r="DV136" s="72"/>
      <c r="DW136" s="72"/>
      <c r="DX136" s="72"/>
      <c r="DY136" s="185"/>
      <c r="DZ136" s="186"/>
      <c r="EA136" s="72"/>
      <c r="EB136" s="72"/>
      <c r="EC136" s="72"/>
      <c r="ED136" s="72"/>
      <c r="EE136" s="72"/>
      <c r="EF136" s="185"/>
      <c r="EG136" s="183">
        <v>9.42</v>
      </c>
      <c r="EH136" s="182">
        <v>10.27</v>
      </c>
      <c r="EI136" s="69">
        <v>965.92</v>
      </c>
      <c r="EJ136" s="69">
        <v>102.55</v>
      </c>
      <c r="EK136" s="69">
        <v>3302.55</v>
      </c>
      <c r="EL136" s="69">
        <v>11368.07</v>
      </c>
      <c r="EM136" s="24">
        <v>1268.99</v>
      </c>
      <c r="EN136" s="182">
        <v>9.51</v>
      </c>
      <c r="EO136" s="182">
        <v>10.37</v>
      </c>
      <c r="EP136" s="69">
        <v>1331.06</v>
      </c>
      <c r="EQ136" s="69">
        <v>139.88</v>
      </c>
      <c r="ER136" s="69">
        <v>0</v>
      </c>
      <c r="ES136" s="69">
        <v>12699.16</v>
      </c>
      <c r="ET136" s="69">
        <v>1409.42</v>
      </c>
      <c r="EU136" s="183">
        <v>9.37</v>
      </c>
      <c r="EV136" s="182">
        <v>10.42</v>
      </c>
      <c r="EW136" s="69">
        <v>1221.49</v>
      </c>
      <c r="EX136" s="69">
        <v>130.34</v>
      </c>
      <c r="EY136" s="69">
        <v>0</v>
      </c>
      <c r="EZ136" s="69">
        <v>13920.33</v>
      </c>
      <c r="FA136" s="24">
        <v>1540.18</v>
      </c>
      <c r="FB136" s="183">
        <v>8.86</v>
      </c>
      <c r="FC136" s="182">
        <v>10.28</v>
      </c>
      <c r="FD136" s="69">
        <v>1176.87</v>
      </c>
      <c r="FE136" s="69">
        <v>132.87</v>
      </c>
      <c r="FF136" s="69">
        <v>0</v>
      </c>
      <c r="FG136" s="69">
        <v>15097.2</v>
      </c>
      <c r="FH136" s="69">
        <v>1673.75</v>
      </c>
      <c r="FI136" s="186"/>
      <c r="FJ136" s="72"/>
      <c r="FK136" s="72"/>
      <c r="FL136" s="72"/>
      <c r="FM136" s="72"/>
      <c r="FN136" s="72"/>
      <c r="FO136" s="185"/>
      <c r="FP136" s="72"/>
      <c r="FQ136" s="184">
        <f t="shared" si="113"/>
        <v>9560</v>
      </c>
      <c r="FR136" s="69">
        <f t="shared" si="114"/>
        <v>1054.17</v>
      </c>
      <c r="FS136" s="182">
        <f aca="true" t="shared" si="130" ref="FS136:FS167">FQ136/FR136</f>
        <v>9.068746027680545</v>
      </c>
      <c r="FT136" s="69">
        <f t="shared" si="115"/>
        <v>463.2903174603175</v>
      </c>
      <c r="FU136" s="181">
        <f t="shared" si="116"/>
        <v>1806.8322380952382</v>
      </c>
      <c r="FV136" s="166"/>
      <c r="FW136" s="183">
        <f aca="true" t="shared" si="131" ref="FW136:FW167">AVERAGE(FI136,FB136,EU136,EN136,EG136,DZ136,DS136,DL136,DE136,CX136,CQ136,CJ136,BV136,BO136,BH136,BA136,AT136,AM136,AF136,Y136,R136,K136,D136)</f>
        <v>9.099166666666665</v>
      </c>
      <c r="FX136" s="182">
        <f aca="true" t="shared" si="132" ref="FX136:FX167">AVERAGE(FJ136,FC136,EV136,EO136,EH136,EA136,DT136,DM136,DF136,CY136,CR136,CK136,BW136,BP136,BI136,BB136,AU136,AN136,AG136,Z136,S136,L136,E136)</f>
        <v>10.13</v>
      </c>
      <c r="FY136" s="69">
        <f t="shared" si="117"/>
        <v>15095.999999999998</v>
      </c>
      <c r="FZ136" s="69">
        <f t="shared" si="118"/>
        <v>1665.17</v>
      </c>
      <c r="GA136" s="69">
        <f t="shared" si="119"/>
        <v>731.0204761904761</v>
      </c>
      <c r="GB136" s="181">
        <f t="shared" si="120"/>
        <v>2814.428833333333</v>
      </c>
      <c r="GC136" s="162"/>
      <c r="GD136" s="161">
        <f t="shared" si="128"/>
        <v>15097.2</v>
      </c>
      <c r="GE136" s="160">
        <f t="shared" si="121"/>
        <v>15095.999999999998</v>
      </c>
      <c r="GF136" s="69">
        <f t="shared" si="129"/>
        <v>1673.75</v>
      </c>
      <c r="GG136" s="24">
        <f t="shared" si="122"/>
        <v>1665.17</v>
      </c>
      <c r="GH136" s="69"/>
      <c r="GI136" s="161">
        <f t="shared" si="123"/>
        <v>722.6309523809527</v>
      </c>
      <c r="GJ136" s="24">
        <f t="shared" si="124"/>
        <v>731.0204761904761</v>
      </c>
    </row>
    <row r="137" spans="1:192" s="20" customFormat="1" ht="12.75">
      <c r="A137" s="20" t="s">
        <v>12</v>
      </c>
      <c r="B137" s="21" t="s">
        <v>109</v>
      </c>
      <c r="C137" s="20">
        <v>6.3</v>
      </c>
      <c r="D137" s="183"/>
      <c r="E137" s="182"/>
      <c r="F137" s="69"/>
      <c r="G137" s="69"/>
      <c r="H137" s="69"/>
      <c r="I137" s="69"/>
      <c r="J137" s="24"/>
      <c r="K137" s="183"/>
      <c r="L137" s="182"/>
      <c r="M137" s="69"/>
      <c r="N137" s="69"/>
      <c r="O137" s="69"/>
      <c r="P137" s="69"/>
      <c r="Q137" s="24"/>
      <c r="R137" s="30"/>
      <c r="S137" s="22"/>
      <c r="T137" s="69"/>
      <c r="U137" s="69"/>
      <c r="V137" s="69"/>
      <c r="W137" s="69"/>
      <c r="X137" s="24"/>
      <c r="Y137" s="183"/>
      <c r="Z137" s="182"/>
      <c r="AA137" s="69"/>
      <c r="AB137" s="69"/>
      <c r="AC137" s="69"/>
      <c r="AD137" s="69"/>
      <c r="AE137" s="24"/>
      <c r="AF137" s="30"/>
      <c r="AG137" s="22"/>
      <c r="AH137" s="22"/>
      <c r="AI137" s="22"/>
      <c r="AJ137" s="22"/>
      <c r="AK137" s="22"/>
      <c r="AL137" s="23"/>
      <c r="AM137" s="183"/>
      <c r="AN137" s="182"/>
      <c r="AO137" s="69"/>
      <c r="AP137" s="69"/>
      <c r="AQ137" s="69"/>
      <c r="AR137" s="69"/>
      <c r="AS137" s="24"/>
      <c r="AT137" s="188"/>
      <c r="AU137" s="187"/>
      <c r="AV137" s="69"/>
      <c r="AW137" s="69"/>
      <c r="AX137" s="69"/>
      <c r="AY137" s="69"/>
      <c r="AZ137" s="24"/>
      <c r="BA137" s="188">
        <v>9.45</v>
      </c>
      <c r="BB137" s="187">
        <v>10.32</v>
      </c>
      <c r="BC137" s="69">
        <v>3527</v>
      </c>
      <c r="BD137" s="69">
        <v>373</v>
      </c>
      <c r="BE137" s="69">
        <v>2839</v>
      </c>
      <c r="BF137" s="69">
        <v>3527</v>
      </c>
      <c r="BG137" s="24">
        <v>375</v>
      </c>
      <c r="BH137" s="188">
        <v>9.91</v>
      </c>
      <c r="BI137" s="187">
        <v>10.59</v>
      </c>
      <c r="BJ137" s="69">
        <v>1736</v>
      </c>
      <c r="BK137" s="69">
        <v>175</v>
      </c>
      <c r="BL137" s="69">
        <v>2465</v>
      </c>
      <c r="BM137" s="69">
        <v>5263</v>
      </c>
      <c r="BN137" s="24">
        <v>551</v>
      </c>
      <c r="BO137" s="188">
        <v>9.88</v>
      </c>
      <c r="BP137" s="187">
        <v>10.61</v>
      </c>
      <c r="BQ137" s="69">
        <v>1963</v>
      </c>
      <c r="BR137" s="69">
        <v>198</v>
      </c>
      <c r="BS137" s="69">
        <v>2414</v>
      </c>
      <c r="BT137" s="69">
        <v>7227</v>
      </c>
      <c r="BU137" s="69">
        <v>751</v>
      </c>
      <c r="BV137" s="188">
        <v>9.6</v>
      </c>
      <c r="BW137" s="187">
        <v>10.36</v>
      </c>
      <c r="BX137" s="69">
        <v>1191</v>
      </c>
      <c r="BY137" s="69">
        <v>124</v>
      </c>
      <c r="BZ137" s="189">
        <v>2005</v>
      </c>
      <c r="CA137" s="69">
        <v>8418</v>
      </c>
      <c r="CB137" s="24">
        <v>876</v>
      </c>
      <c r="CC137" s="69"/>
      <c r="CD137" s="184">
        <f t="shared" si="109"/>
        <v>8417</v>
      </c>
      <c r="CE137" s="69">
        <f t="shared" si="110"/>
        <v>870</v>
      </c>
      <c r="CF137" s="182">
        <f t="shared" si="127"/>
        <v>9.674712643678161</v>
      </c>
      <c r="CG137" s="69">
        <f t="shared" si="111"/>
        <v>466.031746031746</v>
      </c>
      <c r="CH137" s="181">
        <f t="shared" si="112"/>
        <v>1770.9206349206347</v>
      </c>
      <c r="CI137" s="72"/>
      <c r="CJ137" s="188">
        <v>9.72</v>
      </c>
      <c r="CK137" s="187">
        <v>10.74</v>
      </c>
      <c r="CL137" s="69">
        <v>1895.37</v>
      </c>
      <c r="CM137" s="69">
        <v>194.93</v>
      </c>
      <c r="CN137" s="189">
        <v>2125.18</v>
      </c>
      <c r="CO137" s="69">
        <v>10313.42</v>
      </c>
      <c r="CP137" s="24">
        <v>1072.08</v>
      </c>
      <c r="CQ137" s="188">
        <v>9.66</v>
      </c>
      <c r="CR137" s="187">
        <v>10.8</v>
      </c>
      <c r="CS137" s="69">
        <v>1611.78</v>
      </c>
      <c r="CT137" s="69">
        <v>166.76</v>
      </c>
      <c r="CU137" s="189">
        <v>2384.32</v>
      </c>
      <c r="CV137" s="69">
        <v>11925.18</v>
      </c>
      <c r="CW137" s="24">
        <v>1239.77</v>
      </c>
      <c r="CX137" s="188">
        <v>9.41</v>
      </c>
      <c r="CY137" s="187">
        <v>10.4</v>
      </c>
      <c r="CZ137" s="69">
        <v>1710.54</v>
      </c>
      <c r="DA137" s="69">
        <v>181.72</v>
      </c>
      <c r="DB137" s="69">
        <v>2377</v>
      </c>
      <c r="DC137" s="69">
        <v>13635.72</v>
      </c>
      <c r="DD137" s="24">
        <v>1422.42</v>
      </c>
      <c r="DE137" s="191"/>
      <c r="DF137" s="190"/>
      <c r="DG137" s="72"/>
      <c r="DH137" s="72"/>
      <c r="DI137" s="72"/>
      <c r="DJ137" s="72"/>
      <c r="DK137" s="185"/>
      <c r="DL137" s="191"/>
      <c r="DM137" s="190"/>
      <c r="DN137" s="72"/>
      <c r="DO137" s="72"/>
      <c r="DP137" s="72"/>
      <c r="DQ137" s="72"/>
      <c r="DR137" s="185"/>
      <c r="DS137" s="186"/>
      <c r="DT137" s="72"/>
      <c r="DU137" s="72"/>
      <c r="DV137" s="72"/>
      <c r="DW137" s="72"/>
      <c r="DX137" s="72"/>
      <c r="DY137" s="185"/>
      <c r="DZ137" s="186"/>
      <c r="EA137" s="72"/>
      <c r="EB137" s="72"/>
      <c r="EC137" s="72"/>
      <c r="ED137" s="72"/>
      <c r="EE137" s="72"/>
      <c r="EF137" s="185"/>
      <c r="EG137" s="183">
        <v>9.31</v>
      </c>
      <c r="EH137" s="182">
        <v>10.25</v>
      </c>
      <c r="EI137" s="69">
        <v>1142.59</v>
      </c>
      <c r="EJ137" s="69">
        <v>122.68</v>
      </c>
      <c r="EK137" s="69">
        <v>3368</v>
      </c>
      <c r="EL137" s="197">
        <v>1142.6</v>
      </c>
      <c r="EM137" s="112">
        <v>123.1</v>
      </c>
      <c r="EN137" s="182">
        <v>9.73</v>
      </c>
      <c r="EO137" s="182">
        <v>10.32</v>
      </c>
      <c r="EP137" s="69">
        <v>1764.25</v>
      </c>
      <c r="EQ137" s="69">
        <v>181.39</v>
      </c>
      <c r="ER137" s="69">
        <v>0</v>
      </c>
      <c r="ES137" s="69">
        <v>2906.73</v>
      </c>
      <c r="ET137" s="69">
        <v>305.02</v>
      </c>
      <c r="EU137" s="183">
        <v>9.8</v>
      </c>
      <c r="EV137" s="182">
        <v>10.42</v>
      </c>
      <c r="EW137" s="69">
        <v>1867.26</v>
      </c>
      <c r="EX137" s="69">
        <v>190.49</v>
      </c>
      <c r="EY137" s="69">
        <v>0</v>
      </c>
      <c r="EZ137" s="69">
        <v>4773.96</v>
      </c>
      <c r="FA137" s="24">
        <v>496.33</v>
      </c>
      <c r="FB137" s="183">
        <v>9.57</v>
      </c>
      <c r="FC137" s="182">
        <v>10.2</v>
      </c>
      <c r="FD137" s="69">
        <v>1939.55</v>
      </c>
      <c r="FE137" s="69">
        <v>202.7</v>
      </c>
      <c r="FF137" s="69">
        <v>0</v>
      </c>
      <c r="FG137" s="69">
        <v>6713.36</v>
      </c>
      <c r="FH137" s="69">
        <v>699.84</v>
      </c>
      <c r="FI137" s="186"/>
      <c r="FJ137" s="72"/>
      <c r="FK137" s="72"/>
      <c r="FL137" s="72"/>
      <c r="FM137" s="72"/>
      <c r="FN137" s="72"/>
      <c r="FO137" s="185"/>
      <c r="FP137" s="72"/>
      <c r="FQ137" s="184">
        <f t="shared" si="113"/>
        <v>11931.339999999998</v>
      </c>
      <c r="FR137" s="69">
        <f t="shared" si="114"/>
        <v>1240.6699999999998</v>
      </c>
      <c r="FS137" s="182">
        <f t="shared" si="130"/>
        <v>9.61685218470665</v>
      </c>
      <c r="FT137" s="69">
        <f t="shared" si="115"/>
        <v>653.1934920634919</v>
      </c>
      <c r="FU137" s="181">
        <f t="shared" si="116"/>
        <v>2547.4546190476185</v>
      </c>
      <c r="FV137" s="166"/>
      <c r="FW137" s="183">
        <f t="shared" si="131"/>
        <v>9.639999999999999</v>
      </c>
      <c r="FX137" s="182">
        <f t="shared" si="132"/>
        <v>10.455454545454545</v>
      </c>
      <c r="FY137" s="69">
        <f t="shared" si="117"/>
        <v>20348.34</v>
      </c>
      <c r="FZ137" s="69">
        <f t="shared" si="118"/>
        <v>2110.67</v>
      </c>
      <c r="GA137" s="69">
        <f t="shared" si="119"/>
        <v>1119.2252380952382</v>
      </c>
      <c r="GB137" s="181">
        <f t="shared" si="120"/>
        <v>4309.017166666667</v>
      </c>
      <c r="GC137" s="162"/>
      <c r="GD137" s="161">
        <f t="shared" si="128"/>
        <v>6713.36</v>
      </c>
      <c r="GE137" s="160">
        <f t="shared" si="121"/>
        <v>20348.34</v>
      </c>
      <c r="GF137" s="69">
        <f t="shared" si="129"/>
        <v>699.84</v>
      </c>
      <c r="GG137" s="24">
        <f t="shared" si="122"/>
        <v>2110.67</v>
      </c>
      <c r="GH137" s="69" t="s">
        <v>249</v>
      </c>
      <c r="GI137" s="161">
        <f t="shared" si="123"/>
        <v>365.77269841269833</v>
      </c>
      <c r="GJ137" s="24">
        <f t="shared" si="124"/>
        <v>1119.2252380952382</v>
      </c>
    </row>
    <row r="138" spans="1:192" s="20" customFormat="1" ht="12.75">
      <c r="A138" s="20" t="s">
        <v>12</v>
      </c>
      <c r="B138" s="21" t="s">
        <v>110</v>
      </c>
      <c r="C138" s="20">
        <v>6.3</v>
      </c>
      <c r="D138" s="183"/>
      <c r="E138" s="182"/>
      <c r="F138" s="69"/>
      <c r="G138" s="69"/>
      <c r="H138" s="69"/>
      <c r="I138" s="69"/>
      <c r="J138" s="24"/>
      <c r="K138" s="183"/>
      <c r="L138" s="182"/>
      <c r="M138" s="69"/>
      <c r="N138" s="69"/>
      <c r="O138" s="69"/>
      <c r="P138" s="69"/>
      <c r="Q138" s="24"/>
      <c r="R138" s="30"/>
      <c r="S138" s="22"/>
      <c r="T138" s="69"/>
      <c r="U138" s="69"/>
      <c r="V138" s="69"/>
      <c r="W138" s="69"/>
      <c r="X138" s="24"/>
      <c r="Y138" s="183"/>
      <c r="Z138" s="182"/>
      <c r="AA138" s="69"/>
      <c r="AB138" s="69"/>
      <c r="AC138" s="69"/>
      <c r="AD138" s="69"/>
      <c r="AE138" s="24"/>
      <c r="AF138" s="30"/>
      <c r="AG138" s="22"/>
      <c r="AH138" s="22"/>
      <c r="AI138" s="22"/>
      <c r="AJ138" s="22"/>
      <c r="AK138" s="22"/>
      <c r="AL138" s="23"/>
      <c r="AM138" s="183"/>
      <c r="AN138" s="182"/>
      <c r="AO138" s="69"/>
      <c r="AP138" s="69"/>
      <c r="AQ138" s="69"/>
      <c r="AR138" s="69"/>
      <c r="AS138" s="24"/>
      <c r="AT138" s="188"/>
      <c r="AU138" s="187"/>
      <c r="AV138" s="69"/>
      <c r="AW138" s="69"/>
      <c r="AX138" s="69"/>
      <c r="AY138" s="69"/>
      <c r="AZ138" s="24"/>
      <c r="BA138" s="188"/>
      <c r="BB138" s="187"/>
      <c r="BC138" s="69"/>
      <c r="BD138" s="69"/>
      <c r="BE138" s="69"/>
      <c r="BF138" s="69"/>
      <c r="BG138" s="24"/>
      <c r="BH138" s="188">
        <v>9.42</v>
      </c>
      <c r="BI138" s="187">
        <v>10.06</v>
      </c>
      <c r="BJ138" s="69">
        <v>3256</v>
      </c>
      <c r="BK138" s="69">
        <v>345</v>
      </c>
      <c r="BL138" s="69">
        <v>2340</v>
      </c>
      <c r="BM138" s="69">
        <v>3256</v>
      </c>
      <c r="BN138" s="24">
        <v>347</v>
      </c>
      <c r="BO138" s="188">
        <v>9.68</v>
      </c>
      <c r="BP138" s="187">
        <v>10.42</v>
      </c>
      <c r="BQ138" s="69">
        <v>1289</v>
      </c>
      <c r="BR138" s="69">
        <v>133</v>
      </c>
      <c r="BS138" s="69">
        <v>2380</v>
      </c>
      <c r="BT138" s="69">
        <v>4545</v>
      </c>
      <c r="BU138" s="69">
        <v>481</v>
      </c>
      <c r="BV138" s="188">
        <v>9.75</v>
      </c>
      <c r="BW138" s="187">
        <v>10.42</v>
      </c>
      <c r="BX138" s="69">
        <v>1518</v>
      </c>
      <c r="BY138" s="69">
        <v>155</v>
      </c>
      <c r="BZ138" s="189">
        <v>1793</v>
      </c>
      <c r="CA138" s="69">
        <v>6063</v>
      </c>
      <c r="CB138" s="24">
        <v>637</v>
      </c>
      <c r="CC138" s="69"/>
      <c r="CD138" s="184">
        <f t="shared" si="109"/>
        <v>6063</v>
      </c>
      <c r="CE138" s="69">
        <f t="shared" si="110"/>
        <v>633</v>
      </c>
      <c r="CF138" s="182">
        <f t="shared" si="127"/>
        <v>9.578199052132701</v>
      </c>
      <c r="CG138" s="69">
        <f t="shared" si="111"/>
        <v>329.3809523809524</v>
      </c>
      <c r="CH138" s="181">
        <f t="shared" si="112"/>
        <v>1251.6476190476192</v>
      </c>
      <c r="CI138" s="72"/>
      <c r="CJ138" s="188">
        <v>9.49</v>
      </c>
      <c r="CK138" s="187">
        <v>10.22</v>
      </c>
      <c r="CL138" s="69">
        <v>1660.59</v>
      </c>
      <c r="CM138" s="69">
        <v>174.91</v>
      </c>
      <c r="CN138" s="189">
        <v>1637.97</v>
      </c>
      <c r="CO138" s="69">
        <v>7724.35</v>
      </c>
      <c r="CP138" s="24">
        <v>813.85</v>
      </c>
      <c r="CQ138" s="188">
        <v>9.63</v>
      </c>
      <c r="CR138" s="187">
        <v>10.67</v>
      </c>
      <c r="CS138" s="69">
        <v>1305.72</v>
      </c>
      <c r="CT138" s="69">
        <v>135.55</v>
      </c>
      <c r="CU138" s="189">
        <v>2312</v>
      </c>
      <c r="CV138" s="69">
        <v>9030.07</v>
      </c>
      <c r="CW138" s="24">
        <v>950.38</v>
      </c>
      <c r="CX138" s="188">
        <v>9.93</v>
      </c>
      <c r="CY138" s="187">
        <v>10.54</v>
      </c>
      <c r="CZ138" s="69">
        <v>1542.47</v>
      </c>
      <c r="DA138" s="69">
        <v>155.28</v>
      </c>
      <c r="DB138" s="69">
        <v>2225</v>
      </c>
      <c r="DC138" s="69">
        <v>10572.61</v>
      </c>
      <c r="DD138" s="24">
        <v>1106.32</v>
      </c>
      <c r="DE138" s="183">
        <v>9.75</v>
      </c>
      <c r="DF138" s="182">
        <v>10.3</v>
      </c>
      <c r="DG138" s="69">
        <v>1249.49</v>
      </c>
      <c r="DH138" s="69">
        <v>128.12</v>
      </c>
      <c r="DI138" s="69">
        <v>2166</v>
      </c>
      <c r="DJ138" s="69">
        <v>11822.09</v>
      </c>
      <c r="DK138" s="24">
        <v>1235.17</v>
      </c>
      <c r="DL138" s="183">
        <v>9.91</v>
      </c>
      <c r="DM138" s="182">
        <v>10.55</v>
      </c>
      <c r="DN138" s="69">
        <v>439.93</v>
      </c>
      <c r="DO138" s="69">
        <v>44.37</v>
      </c>
      <c r="DP138" s="69">
        <v>2509</v>
      </c>
      <c r="DQ138" s="69">
        <v>12261.97</v>
      </c>
      <c r="DR138" s="24">
        <v>1279.87</v>
      </c>
      <c r="DS138" s="186"/>
      <c r="DT138" s="72"/>
      <c r="DU138" s="72"/>
      <c r="DV138" s="72"/>
      <c r="DW138" s="72"/>
      <c r="DX138" s="72"/>
      <c r="DY138" s="185"/>
      <c r="DZ138" s="186"/>
      <c r="EA138" s="72"/>
      <c r="EB138" s="72"/>
      <c r="EC138" s="72"/>
      <c r="ED138" s="72"/>
      <c r="EE138" s="72"/>
      <c r="EF138" s="185"/>
      <c r="EG138" s="183">
        <v>9.75</v>
      </c>
      <c r="EH138" s="182">
        <v>10.35</v>
      </c>
      <c r="EI138" s="69">
        <v>703.21</v>
      </c>
      <c r="EJ138" s="69">
        <v>72.13</v>
      </c>
      <c r="EK138" s="69">
        <v>2713</v>
      </c>
      <c r="EL138" s="69">
        <v>12965.13</v>
      </c>
      <c r="EM138" s="24">
        <v>1352.29</v>
      </c>
      <c r="EN138" s="182">
        <v>10.07</v>
      </c>
      <c r="EO138" s="182">
        <v>10.65</v>
      </c>
      <c r="EP138" s="69">
        <v>1121.81</v>
      </c>
      <c r="EQ138" s="69">
        <v>111.36</v>
      </c>
      <c r="ER138" s="69">
        <v>0</v>
      </c>
      <c r="ES138" s="69">
        <v>14086.91</v>
      </c>
      <c r="ET138" s="69">
        <v>43.38</v>
      </c>
      <c r="EU138" s="191"/>
      <c r="EV138" s="190"/>
      <c r="EW138" s="72"/>
      <c r="EX138" s="72"/>
      <c r="EY138" s="72"/>
      <c r="EZ138" s="72"/>
      <c r="FA138" s="185"/>
      <c r="FB138" s="183">
        <v>9.87</v>
      </c>
      <c r="FC138" s="182">
        <v>10.56</v>
      </c>
      <c r="FD138" s="69">
        <v>2767.27</v>
      </c>
      <c r="FE138" s="69">
        <v>280.41</v>
      </c>
      <c r="FF138" s="69">
        <v>0</v>
      </c>
      <c r="FG138" s="69">
        <v>16854.15</v>
      </c>
      <c r="FH138" s="69">
        <v>1745.88</v>
      </c>
      <c r="FI138" s="186"/>
      <c r="FJ138" s="72"/>
      <c r="FK138" s="72"/>
      <c r="FL138" s="72"/>
      <c r="FM138" s="72"/>
      <c r="FN138" s="72"/>
      <c r="FO138" s="185"/>
      <c r="FP138" s="72"/>
      <c r="FQ138" s="184">
        <f t="shared" si="113"/>
        <v>10790.49</v>
      </c>
      <c r="FR138" s="69">
        <f t="shared" si="114"/>
        <v>1102.13</v>
      </c>
      <c r="FS138" s="182">
        <f t="shared" si="130"/>
        <v>9.790578243945813</v>
      </c>
      <c r="FT138" s="69">
        <f t="shared" si="115"/>
        <v>610.6461904761904</v>
      </c>
      <c r="FU138" s="181">
        <f t="shared" si="116"/>
        <v>2381.5201428571427</v>
      </c>
      <c r="FV138" s="166"/>
      <c r="FW138" s="183">
        <f t="shared" si="131"/>
        <v>9.749999999999998</v>
      </c>
      <c r="FX138" s="182">
        <f t="shared" si="132"/>
        <v>10.43090909090909</v>
      </c>
      <c r="FY138" s="69">
        <f t="shared" si="117"/>
        <v>16853.489999999998</v>
      </c>
      <c r="FZ138" s="69">
        <f t="shared" si="118"/>
        <v>1735.13</v>
      </c>
      <c r="GA138" s="69">
        <f t="shared" si="119"/>
        <v>940.0271428571423</v>
      </c>
      <c r="GB138" s="181">
        <f t="shared" si="120"/>
        <v>3619.1044999999976</v>
      </c>
      <c r="GC138" s="162"/>
      <c r="GD138" s="161">
        <f t="shared" si="128"/>
        <v>16854.15</v>
      </c>
      <c r="GE138" s="160">
        <f t="shared" si="121"/>
        <v>16853.489999999998</v>
      </c>
      <c r="GF138" s="69">
        <f t="shared" si="129"/>
        <v>1745.88</v>
      </c>
      <c r="GG138" s="24">
        <f t="shared" si="122"/>
        <v>1735.13</v>
      </c>
      <c r="GH138" s="69"/>
      <c r="GI138" s="161">
        <f t="shared" si="123"/>
        <v>929.3819047619049</v>
      </c>
      <c r="GJ138" s="24">
        <f t="shared" si="124"/>
        <v>940.0271428571423</v>
      </c>
    </row>
    <row r="139" spans="1:192" s="20" customFormat="1" ht="12.75">
      <c r="A139" s="20" t="s">
        <v>12</v>
      </c>
      <c r="B139" s="21" t="s">
        <v>111</v>
      </c>
      <c r="C139" s="20">
        <v>6.3</v>
      </c>
      <c r="D139" s="183"/>
      <c r="E139" s="182"/>
      <c r="F139" s="69"/>
      <c r="G139" s="69"/>
      <c r="H139" s="69"/>
      <c r="I139" s="69"/>
      <c r="J139" s="24"/>
      <c r="K139" s="183"/>
      <c r="L139" s="182"/>
      <c r="M139" s="69"/>
      <c r="N139" s="69"/>
      <c r="O139" s="69"/>
      <c r="P139" s="69"/>
      <c r="Q139" s="24"/>
      <c r="R139" s="30"/>
      <c r="S139" s="22"/>
      <c r="T139" s="69"/>
      <c r="U139" s="69"/>
      <c r="V139" s="69"/>
      <c r="W139" s="69"/>
      <c r="X139" s="24"/>
      <c r="Y139" s="183"/>
      <c r="Z139" s="182"/>
      <c r="AA139" s="69"/>
      <c r="AB139" s="69"/>
      <c r="AC139" s="69"/>
      <c r="AD139" s="69"/>
      <c r="AE139" s="24"/>
      <c r="AF139" s="30"/>
      <c r="AG139" s="22"/>
      <c r="AH139" s="22"/>
      <c r="AI139" s="22"/>
      <c r="AJ139" s="22"/>
      <c r="AK139" s="22"/>
      <c r="AL139" s="23"/>
      <c r="AM139" s="183"/>
      <c r="AN139" s="182"/>
      <c r="AO139" s="69"/>
      <c r="AP139" s="69"/>
      <c r="AQ139" s="69"/>
      <c r="AR139" s="69"/>
      <c r="AS139" s="24"/>
      <c r="AT139" s="188">
        <v>10.12</v>
      </c>
      <c r="AU139" s="187">
        <v>10.81</v>
      </c>
      <c r="AV139" s="69">
        <v>2212.17</v>
      </c>
      <c r="AW139" s="69">
        <v>218.59</v>
      </c>
      <c r="AX139" s="69">
        <v>1621.03</v>
      </c>
      <c r="AY139" s="69">
        <v>2212.23</v>
      </c>
      <c r="AZ139" s="24">
        <v>219.74</v>
      </c>
      <c r="BA139" s="188">
        <v>10.33</v>
      </c>
      <c r="BB139" s="187">
        <v>10.93</v>
      </c>
      <c r="BC139" s="69">
        <v>2362.97</v>
      </c>
      <c r="BD139" s="69">
        <v>228.7</v>
      </c>
      <c r="BE139" s="69">
        <v>1935</v>
      </c>
      <c r="BF139" s="69">
        <v>4575</v>
      </c>
      <c r="BG139" s="24">
        <v>449</v>
      </c>
      <c r="BH139" s="188">
        <v>10.57</v>
      </c>
      <c r="BI139" s="187">
        <v>11.14</v>
      </c>
      <c r="BJ139" s="69">
        <v>2471</v>
      </c>
      <c r="BK139" s="69">
        <v>233</v>
      </c>
      <c r="BL139" s="69">
        <v>1815</v>
      </c>
      <c r="BM139" s="69">
        <v>7047</v>
      </c>
      <c r="BN139" s="24">
        <v>684</v>
      </c>
      <c r="BO139" s="188"/>
      <c r="BP139" s="187"/>
      <c r="BQ139" s="69"/>
      <c r="BR139" s="69"/>
      <c r="BS139" s="69"/>
      <c r="BT139" s="69"/>
      <c r="BU139" s="69"/>
      <c r="BV139" s="188">
        <v>10.38</v>
      </c>
      <c r="BW139" s="187">
        <v>11.06</v>
      </c>
      <c r="BX139" s="69">
        <v>3121</v>
      </c>
      <c r="BY139" s="69">
        <v>300</v>
      </c>
      <c r="BZ139" s="189">
        <v>1825</v>
      </c>
      <c r="CA139" s="69">
        <v>10168</v>
      </c>
      <c r="CB139" s="24">
        <v>986</v>
      </c>
      <c r="CC139" s="69"/>
      <c r="CD139" s="184">
        <f aca="true" t="shared" si="133" ref="CD139:CD167">F139+M139+T139+AA139+AO139+AV139+BC139+BJ139+BQ139+BX139</f>
        <v>10167.14</v>
      </c>
      <c r="CE139" s="69">
        <f aca="true" t="shared" si="134" ref="CE139:CE167">G139+N139+U139+AB139+AP139+AW139+BD139+BK139+BR139+BY139</f>
        <v>980.29</v>
      </c>
      <c r="CF139" s="182">
        <f t="shared" si="127"/>
        <v>10.371563516918462</v>
      </c>
      <c r="CG139" s="69">
        <f aca="true" t="shared" si="135" ref="CG139:CG167">(CD139/C139)-CE139</f>
        <v>633.541746031746</v>
      </c>
      <c r="CH139" s="181">
        <f aca="true" t="shared" si="136" ref="CH139:CH167">CG139*3.8</f>
        <v>2407.4586349206347</v>
      </c>
      <c r="CI139" s="72"/>
      <c r="CJ139" s="188">
        <v>10.14</v>
      </c>
      <c r="CK139" s="187">
        <v>10.89</v>
      </c>
      <c r="CL139" s="69">
        <v>1910.09</v>
      </c>
      <c r="CM139" s="69">
        <v>188.26</v>
      </c>
      <c r="CN139" s="189">
        <v>1675</v>
      </c>
      <c r="CO139" s="69">
        <v>12078.63</v>
      </c>
      <c r="CP139" s="24">
        <v>1175.29</v>
      </c>
      <c r="CQ139" s="188">
        <v>9.57</v>
      </c>
      <c r="CR139" s="187">
        <v>10.62</v>
      </c>
      <c r="CS139" s="69">
        <v>1345.098</v>
      </c>
      <c r="CT139" s="69">
        <v>140.51</v>
      </c>
      <c r="CU139" s="189">
        <v>2173</v>
      </c>
      <c r="CV139" s="69">
        <v>13423.6</v>
      </c>
      <c r="CW139" s="24">
        <v>1316.18</v>
      </c>
      <c r="CX139" s="188">
        <v>10.37</v>
      </c>
      <c r="CY139" s="187">
        <v>11.2</v>
      </c>
      <c r="CZ139" s="69">
        <v>2368.47</v>
      </c>
      <c r="DA139" s="69">
        <v>228.44</v>
      </c>
      <c r="DB139" s="69">
        <v>1669</v>
      </c>
      <c r="DC139" s="69">
        <v>15792.01</v>
      </c>
      <c r="DD139" s="24">
        <v>1545.68</v>
      </c>
      <c r="DE139" s="183">
        <v>10.74</v>
      </c>
      <c r="DF139" s="182">
        <v>11.57</v>
      </c>
      <c r="DG139" s="69">
        <v>1976.93</v>
      </c>
      <c r="DH139" s="69">
        <v>184.06</v>
      </c>
      <c r="DI139" s="69">
        <v>1689</v>
      </c>
      <c r="DJ139" s="69">
        <v>17768.98</v>
      </c>
      <c r="DK139" s="24">
        <v>1730.65</v>
      </c>
      <c r="DL139" s="191"/>
      <c r="DM139" s="190"/>
      <c r="DN139" s="72"/>
      <c r="DO139" s="72"/>
      <c r="DP139" s="72"/>
      <c r="DQ139" s="72"/>
      <c r="DR139" s="185"/>
      <c r="DS139" s="186"/>
      <c r="DT139" s="72"/>
      <c r="DU139" s="72"/>
      <c r="DV139" s="72"/>
      <c r="DW139" s="72"/>
      <c r="DX139" s="72"/>
      <c r="DY139" s="185"/>
      <c r="DZ139" s="186"/>
      <c r="EA139" s="72"/>
      <c r="EB139" s="72"/>
      <c r="EC139" s="72"/>
      <c r="ED139" s="72"/>
      <c r="EE139" s="72"/>
      <c r="EF139" s="185"/>
      <c r="EG139" s="183">
        <v>10.72</v>
      </c>
      <c r="EH139" s="182">
        <v>11.46</v>
      </c>
      <c r="EI139" s="69">
        <v>1772.49</v>
      </c>
      <c r="EJ139" s="69">
        <v>165.37</v>
      </c>
      <c r="EK139" s="69">
        <v>1632</v>
      </c>
      <c r="EL139" s="69">
        <v>20724.24</v>
      </c>
      <c r="EM139" s="24">
        <v>2007.02</v>
      </c>
      <c r="EN139" s="182">
        <v>10.27</v>
      </c>
      <c r="EO139" s="182">
        <v>11.01</v>
      </c>
      <c r="EP139" s="69">
        <v>2245.23</v>
      </c>
      <c r="EQ139" s="69">
        <v>218.65</v>
      </c>
      <c r="ER139" s="69">
        <v>0</v>
      </c>
      <c r="ES139" s="69">
        <v>22969.46</v>
      </c>
      <c r="ET139" s="69">
        <v>2226.83</v>
      </c>
      <c r="EU139" s="183">
        <v>9.01</v>
      </c>
      <c r="EV139" s="182">
        <v>10.07</v>
      </c>
      <c r="EW139" s="69">
        <v>617.34</v>
      </c>
      <c r="EX139" s="69">
        <v>68.54</v>
      </c>
      <c r="EY139" s="69">
        <v>0</v>
      </c>
      <c r="EZ139" s="69">
        <v>23586.82</v>
      </c>
      <c r="FA139" s="24">
        <v>2295.59</v>
      </c>
      <c r="FB139" s="183">
        <v>8.88</v>
      </c>
      <c r="FC139" s="182">
        <v>10.19</v>
      </c>
      <c r="FD139" s="69">
        <v>736.56</v>
      </c>
      <c r="FE139" s="69">
        <v>82.96</v>
      </c>
      <c r="FF139" s="69">
        <v>0</v>
      </c>
      <c r="FG139" s="69">
        <v>24323.37</v>
      </c>
      <c r="FH139" s="69">
        <v>2378.81</v>
      </c>
      <c r="FI139" s="186"/>
      <c r="FJ139" s="72"/>
      <c r="FK139" s="72"/>
      <c r="FL139" s="72"/>
      <c r="FM139" s="72"/>
      <c r="FN139" s="72"/>
      <c r="FO139" s="185"/>
      <c r="FP139" s="72"/>
      <c r="FQ139" s="184">
        <f aca="true" t="shared" si="137" ref="FQ139:FQ167">CL139+CS139+CZ139+DG139+DN139+DU139+EB139+EI139+EP139+EW139+FD139+FK139</f>
        <v>12972.207999999999</v>
      </c>
      <c r="FR139" s="69">
        <f aca="true" t="shared" si="138" ref="FR139:FR167">CM139+CT139+DA139+DH139+DO139+DV139+EC139+EJ139+EQ139+EX139+FE139+FL139</f>
        <v>1276.79</v>
      </c>
      <c r="FS139" s="182">
        <f t="shared" si="130"/>
        <v>10.16001691742573</v>
      </c>
      <c r="FT139" s="69">
        <f aca="true" t="shared" si="139" ref="FT139:FT167">(FQ139/C139)-FR139</f>
        <v>782.2906349206346</v>
      </c>
      <c r="FU139" s="181">
        <f aca="true" t="shared" si="140" ref="FU139:FU167">FT139*3.9</f>
        <v>3050.9334761904747</v>
      </c>
      <c r="FV139" s="166"/>
      <c r="FW139" s="183">
        <f t="shared" si="131"/>
        <v>10.091666666666667</v>
      </c>
      <c r="FX139" s="182">
        <f t="shared" si="132"/>
        <v>10.912500000000001</v>
      </c>
      <c r="FY139" s="69">
        <f aca="true" t="shared" si="141" ref="FY139:FY167">FK139+FD139+EW139+EP139+EI139+EB139+DU139+DN139+DG139+CZ139+CS139+CL139+BX139+BQ139+BJ139+BC139+AV139+AO139+AH139+AA139+T139+M139+F139</f>
        <v>23139.347999999998</v>
      </c>
      <c r="FZ139" s="69">
        <f aca="true" t="shared" si="142" ref="FZ139:FZ167">FL139+FE139+EX139+EQ139+EJ139+EC139+DV139+DO139+DH139+DA139+CT139+CM139+BY139+BR139+BK139+BD139+AW139+AP139+AI139+AB139+U139+N139+G139</f>
        <v>2257.08</v>
      </c>
      <c r="GA139" s="69">
        <f aca="true" t="shared" si="143" ref="GA139:GA167">(FY139/C139)-FZ139</f>
        <v>1415.8323809523808</v>
      </c>
      <c r="GB139" s="181">
        <f aca="true" t="shared" si="144" ref="GB139:GB167">GA139*3.85</f>
        <v>5450.9546666666665</v>
      </c>
      <c r="GC139" s="162"/>
      <c r="GD139" s="161">
        <f t="shared" si="128"/>
        <v>24323.37</v>
      </c>
      <c r="GE139" s="160">
        <f aca="true" t="shared" si="145" ref="GE139:GE167">FK139+FD139+EW139+EP139+EI139+EB139+DU139+DN139+DG139+CZ139+CS139+CL139+BX139+BQ139+BJ139+BC139+AV139+AO139+AH139+AA139+T139+M139+F139</f>
        <v>23139.347999999998</v>
      </c>
      <c r="GF139" s="69">
        <f t="shared" si="129"/>
        <v>2378.81</v>
      </c>
      <c r="GG139" s="24">
        <f aca="true" t="shared" si="146" ref="GG139:GG167">FL139+FE139+EX139+EQ139+EJ139+EC139+DV139+DO139+DH139+DA139+CT139+CM139+BY139+BR139+BK139+BD139+AW139+AP139+AI139+AB139+U139+N139+G139</f>
        <v>2257.08</v>
      </c>
      <c r="GH139" s="69"/>
      <c r="GI139" s="161">
        <f aca="true" t="shared" si="147" ref="GI139:GI167">(GD139/C139)-GF139</f>
        <v>1482.0423809523809</v>
      </c>
      <c r="GJ139" s="24">
        <f aca="true" t="shared" si="148" ref="GJ139:GJ167">(GE139/C139)-GG139</f>
        <v>1415.8323809523808</v>
      </c>
    </row>
    <row r="140" spans="1:192" s="20" customFormat="1" ht="12.75">
      <c r="A140" s="20" t="s">
        <v>12</v>
      </c>
      <c r="B140" s="202" t="s">
        <v>112</v>
      </c>
      <c r="C140" s="20">
        <v>6.3</v>
      </c>
      <c r="D140" s="183"/>
      <c r="E140" s="182"/>
      <c r="F140" s="69"/>
      <c r="G140" s="69"/>
      <c r="H140" s="69"/>
      <c r="I140" s="69"/>
      <c r="J140" s="24"/>
      <c r="K140" s="183"/>
      <c r="L140" s="182"/>
      <c r="M140" s="69"/>
      <c r="N140" s="69"/>
      <c r="O140" s="69"/>
      <c r="P140" s="69"/>
      <c r="Q140" s="24"/>
      <c r="R140" s="30"/>
      <c r="S140" s="22"/>
      <c r="T140" s="69"/>
      <c r="U140" s="69"/>
      <c r="V140" s="69"/>
      <c r="W140" s="69"/>
      <c r="X140" s="24"/>
      <c r="Y140" s="183"/>
      <c r="Z140" s="182"/>
      <c r="AA140" s="69"/>
      <c r="AB140" s="69"/>
      <c r="AC140" s="69"/>
      <c r="AD140" s="69"/>
      <c r="AE140" s="24"/>
      <c r="AF140" s="30"/>
      <c r="AG140" s="22"/>
      <c r="AH140" s="22"/>
      <c r="AI140" s="22"/>
      <c r="AJ140" s="22"/>
      <c r="AK140" s="22"/>
      <c r="AL140" s="23"/>
      <c r="AM140" s="183"/>
      <c r="AN140" s="182"/>
      <c r="AO140" s="69"/>
      <c r="AP140" s="69"/>
      <c r="AQ140" s="69"/>
      <c r="AR140" s="69"/>
      <c r="AS140" s="24"/>
      <c r="AT140" s="188">
        <v>10.03</v>
      </c>
      <c r="AU140" s="187">
        <v>10.91</v>
      </c>
      <c r="AV140" s="69">
        <v>1100.12</v>
      </c>
      <c r="AW140" s="69">
        <v>109.69</v>
      </c>
      <c r="AX140" s="69">
        <v>1392.58</v>
      </c>
      <c r="AY140" s="69">
        <v>1100.05</v>
      </c>
      <c r="AZ140" s="24">
        <v>110.58</v>
      </c>
      <c r="BA140" s="188"/>
      <c r="BB140" s="187"/>
      <c r="BC140" s="69"/>
      <c r="BD140" s="69"/>
      <c r="BE140" s="69"/>
      <c r="BF140" s="69"/>
      <c r="BG140" s="24"/>
      <c r="BH140" s="188">
        <v>8.64</v>
      </c>
      <c r="BI140" s="187">
        <v>9.87</v>
      </c>
      <c r="BJ140" s="69">
        <v>786</v>
      </c>
      <c r="BK140" s="69">
        <v>91</v>
      </c>
      <c r="BL140" s="69">
        <v>2522</v>
      </c>
      <c r="BM140" s="69">
        <v>3685</v>
      </c>
      <c r="BN140" s="24">
        <v>384</v>
      </c>
      <c r="BO140" s="188"/>
      <c r="BP140" s="187"/>
      <c r="BQ140" s="69"/>
      <c r="BR140" s="69"/>
      <c r="BS140" s="69"/>
      <c r="BT140" s="69"/>
      <c r="BU140" s="69"/>
      <c r="BV140" s="188">
        <v>8.49</v>
      </c>
      <c r="BW140" s="187">
        <v>9.97</v>
      </c>
      <c r="BX140" s="69">
        <v>1366</v>
      </c>
      <c r="BY140" s="69">
        <v>160</v>
      </c>
      <c r="BZ140" s="189">
        <v>2333</v>
      </c>
      <c r="CA140" s="69">
        <v>5052</v>
      </c>
      <c r="CB140" s="24">
        <v>545</v>
      </c>
      <c r="CC140" s="69"/>
      <c r="CD140" s="184">
        <f t="shared" si="133"/>
        <v>3252.12</v>
      </c>
      <c r="CE140" s="69">
        <f t="shared" si="134"/>
        <v>360.69</v>
      </c>
      <c r="CF140" s="182">
        <f t="shared" si="127"/>
        <v>9.016385261581968</v>
      </c>
      <c r="CG140" s="69">
        <f t="shared" si="135"/>
        <v>155.51952380952383</v>
      </c>
      <c r="CH140" s="181">
        <f t="shared" si="136"/>
        <v>590.9741904761905</v>
      </c>
      <c r="CI140" s="72"/>
      <c r="CJ140" s="188">
        <v>8.36</v>
      </c>
      <c r="CK140" s="187">
        <v>10.04</v>
      </c>
      <c r="CL140" s="69">
        <v>631.07</v>
      </c>
      <c r="CM140" s="69">
        <v>75.49</v>
      </c>
      <c r="CN140" s="189">
        <v>2441.88</v>
      </c>
      <c r="CO140" s="69">
        <v>5683.75</v>
      </c>
      <c r="CP140" s="24">
        <v>621.62</v>
      </c>
      <c r="CQ140" s="188">
        <v>8.18</v>
      </c>
      <c r="CR140" s="187">
        <v>9.92</v>
      </c>
      <c r="CS140" s="69">
        <v>959.66</v>
      </c>
      <c r="CT140" s="69">
        <v>117.29</v>
      </c>
      <c r="CU140" s="189">
        <v>2559</v>
      </c>
      <c r="CV140" s="69">
        <v>6643.37</v>
      </c>
      <c r="CW140" s="24">
        <v>739.4</v>
      </c>
      <c r="CX140" s="188">
        <v>8.75</v>
      </c>
      <c r="CY140" s="187">
        <v>10.16</v>
      </c>
      <c r="CZ140" s="69">
        <v>984.46</v>
      </c>
      <c r="DA140" s="69">
        <v>112.5</v>
      </c>
      <c r="DB140" s="69">
        <v>2726</v>
      </c>
      <c r="DC140" s="69">
        <v>7627.88</v>
      </c>
      <c r="DD140" s="24">
        <v>852.61</v>
      </c>
      <c r="DE140" s="183">
        <v>8.47</v>
      </c>
      <c r="DF140" s="182">
        <v>9.94</v>
      </c>
      <c r="DG140" s="69">
        <v>488.41</v>
      </c>
      <c r="DH140" s="69">
        <v>57.66</v>
      </c>
      <c r="DI140" s="69">
        <v>2628</v>
      </c>
      <c r="DJ140" s="69">
        <v>8116.3</v>
      </c>
      <c r="DK140" s="24">
        <v>910.48</v>
      </c>
      <c r="DL140" s="183">
        <v>9.43</v>
      </c>
      <c r="DM140" s="182">
        <v>10.43</v>
      </c>
      <c r="DN140" s="69">
        <v>566.98</v>
      </c>
      <c r="DO140" s="69">
        <v>60.09</v>
      </c>
      <c r="DP140" s="69">
        <v>2264</v>
      </c>
      <c r="DQ140" s="69">
        <v>8683.3</v>
      </c>
      <c r="DR140" s="24">
        <v>970.83</v>
      </c>
      <c r="DS140" s="186"/>
      <c r="DT140" s="72"/>
      <c r="DU140" s="72"/>
      <c r="DV140" s="72"/>
      <c r="DW140" s="72"/>
      <c r="DX140" s="72"/>
      <c r="DY140" s="185"/>
      <c r="DZ140" s="186"/>
      <c r="EA140" s="72"/>
      <c r="EB140" s="72"/>
      <c r="EC140" s="72"/>
      <c r="ED140" s="72"/>
      <c r="EE140" s="72"/>
      <c r="EF140" s="185"/>
      <c r="EG140" s="183">
        <v>8.33</v>
      </c>
      <c r="EH140" s="182">
        <v>9.95</v>
      </c>
      <c r="EI140" s="69">
        <v>447.9</v>
      </c>
      <c r="EJ140" s="69">
        <v>53.74</v>
      </c>
      <c r="EK140" s="69">
        <v>3540</v>
      </c>
      <c r="EL140" s="69">
        <v>9131.2</v>
      </c>
      <c r="EM140" s="24">
        <v>1024.87</v>
      </c>
      <c r="EN140" s="182">
        <v>8.91</v>
      </c>
      <c r="EO140" s="182">
        <v>10.35</v>
      </c>
      <c r="EP140" s="69">
        <v>1096.89</v>
      </c>
      <c r="EQ140" s="69">
        <v>123.02</v>
      </c>
      <c r="ER140" s="69">
        <v>0</v>
      </c>
      <c r="ES140" s="69">
        <v>10228.09</v>
      </c>
      <c r="ET140" s="69">
        <v>1148.63</v>
      </c>
      <c r="EU140" s="183">
        <v>8.79</v>
      </c>
      <c r="EV140" s="182">
        <v>10.27</v>
      </c>
      <c r="EW140" s="69">
        <v>818.52</v>
      </c>
      <c r="EX140" s="69">
        <v>93.12</v>
      </c>
      <c r="EY140" s="69">
        <v>0</v>
      </c>
      <c r="EZ140" s="69">
        <v>11046.6</v>
      </c>
      <c r="FA140" s="24">
        <v>1242.36</v>
      </c>
      <c r="FB140" s="183">
        <v>8.6</v>
      </c>
      <c r="FC140" s="182">
        <v>10.18</v>
      </c>
      <c r="FD140" s="69">
        <v>823.45</v>
      </c>
      <c r="FE140" s="69">
        <v>95.79</v>
      </c>
      <c r="FF140" s="69">
        <v>0</v>
      </c>
      <c r="FG140" s="69">
        <v>11870.01</v>
      </c>
      <c r="FH140" s="69">
        <v>1338.73</v>
      </c>
      <c r="FI140" s="186"/>
      <c r="FJ140" s="72"/>
      <c r="FK140" s="72"/>
      <c r="FL140" s="72"/>
      <c r="FM140" s="72"/>
      <c r="FN140" s="72"/>
      <c r="FO140" s="185"/>
      <c r="FP140" s="72"/>
      <c r="FQ140" s="184">
        <f t="shared" si="137"/>
        <v>6817.339999999999</v>
      </c>
      <c r="FR140" s="69">
        <f t="shared" si="138"/>
        <v>788.6999999999999</v>
      </c>
      <c r="FS140" s="182">
        <f t="shared" si="130"/>
        <v>8.643768226195004</v>
      </c>
      <c r="FT140" s="69">
        <f t="shared" si="139"/>
        <v>293.41746031746027</v>
      </c>
      <c r="FU140" s="181">
        <f t="shared" si="140"/>
        <v>1144.328095238095</v>
      </c>
      <c r="FV140" s="166"/>
      <c r="FW140" s="183">
        <f t="shared" si="131"/>
        <v>8.748333333333333</v>
      </c>
      <c r="FX140" s="182">
        <f t="shared" si="132"/>
        <v>10.165833333333333</v>
      </c>
      <c r="FY140" s="69">
        <f t="shared" si="141"/>
        <v>10069.46</v>
      </c>
      <c r="FZ140" s="69">
        <f t="shared" si="142"/>
        <v>1149.3899999999999</v>
      </c>
      <c r="GA140" s="69">
        <f t="shared" si="143"/>
        <v>448.93698412698427</v>
      </c>
      <c r="GB140" s="181">
        <f t="shared" si="144"/>
        <v>1728.4073888888895</v>
      </c>
      <c r="GC140" s="162"/>
      <c r="GD140" s="161">
        <f t="shared" si="128"/>
        <v>11870.01</v>
      </c>
      <c r="GE140" s="160">
        <f t="shared" si="145"/>
        <v>10069.46</v>
      </c>
      <c r="GF140" s="69">
        <f t="shared" si="129"/>
        <v>1338.73</v>
      </c>
      <c r="GG140" s="24">
        <f t="shared" si="146"/>
        <v>1149.3899999999999</v>
      </c>
      <c r="GH140" s="69"/>
      <c r="GI140" s="161">
        <f t="shared" si="147"/>
        <v>545.3985714285716</v>
      </c>
      <c r="GJ140" s="24">
        <f t="shared" si="148"/>
        <v>448.93698412698427</v>
      </c>
    </row>
    <row r="141" spans="1:192" s="20" customFormat="1" ht="12.75">
      <c r="A141" s="20" t="s">
        <v>12</v>
      </c>
      <c r="B141" s="21" t="s">
        <v>113</v>
      </c>
      <c r="C141" s="20">
        <v>6.3</v>
      </c>
      <c r="D141" s="183"/>
      <c r="E141" s="182"/>
      <c r="F141" s="69"/>
      <c r="G141" s="69"/>
      <c r="H141" s="69"/>
      <c r="I141" s="69"/>
      <c r="J141" s="24"/>
      <c r="K141" s="183"/>
      <c r="L141" s="182"/>
      <c r="M141" s="69"/>
      <c r="N141" s="69"/>
      <c r="O141" s="69"/>
      <c r="P141" s="69"/>
      <c r="Q141" s="24"/>
      <c r="R141" s="30"/>
      <c r="S141" s="22"/>
      <c r="T141" s="69"/>
      <c r="U141" s="69"/>
      <c r="V141" s="69"/>
      <c r="W141" s="69"/>
      <c r="X141" s="24"/>
      <c r="Y141" s="183"/>
      <c r="Z141" s="182"/>
      <c r="AA141" s="69"/>
      <c r="AB141" s="69"/>
      <c r="AC141" s="69"/>
      <c r="AD141" s="69"/>
      <c r="AE141" s="24"/>
      <c r="AF141" s="30"/>
      <c r="AG141" s="22"/>
      <c r="AH141" s="22"/>
      <c r="AI141" s="22"/>
      <c r="AJ141" s="22"/>
      <c r="AK141" s="22"/>
      <c r="AL141" s="23"/>
      <c r="AM141" s="183"/>
      <c r="AN141" s="182"/>
      <c r="AO141" s="69"/>
      <c r="AP141" s="69"/>
      <c r="AQ141" s="69"/>
      <c r="AR141" s="69"/>
      <c r="AS141" s="24"/>
      <c r="AT141" s="188"/>
      <c r="AU141" s="187"/>
      <c r="AV141" s="69"/>
      <c r="AW141" s="69"/>
      <c r="AX141" s="69"/>
      <c r="AY141" s="69"/>
      <c r="AZ141" s="24"/>
      <c r="BA141" s="188">
        <v>11.41</v>
      </c>
      <c r="BB141" s="187">
        <v>13.04</v>
      </c>
      <c r="BC141" s="69">
        <v>1040</v>
      </c>
      <c r="BD141" s="69">
        <v>91.2</v>
      </c>
      <c r="BE141" s="69">
        <v>2093</v>
      </c>
      <c r="BF141" s="69">
        <v>2461</v>
      </c>
      <c r="BG141" s="24">
        <v>222</v>
      </c>
      <c r="BH141" s="188"/>
      <c r="BI141" s="187"/>
      <c r="BJ141" s="69"/>
      <c r="BK141" s="69"/>
      <c r="BL141" s="69"/>
      <c r="BM141" s="69"/>
      <c r="BN141" s="24"/>
      <c r="BO141" s="188">
        <v>11.26</v>
      </c>
      <c r="BP141" s="187">
        <v>13.17</v>
      </c>
      <c r="BQ141" s="69">
        <v>943</v>
      </c>
      <c r="BR141" s="69">
        <v>83</v>
      </c>
      <c r="BS141" s="69">
        <v>2140</v>
      </c>
      <c r="BT141" s="69">
        <v>3404</v>
      </c>
      <c r="BU141" s="69">
        <v>306</v>
      </c>
      <c r="BV141" s="188">
        <v>10.99</v>
      </c>
      <c r="BW141" s="187">
        <v>13.35</v>
      </c>
      <c r="BX141" s="69">
        <v>1081</v>
      </c>
      <c r="BY141" s="69">
        <v>98</v>
      </c>
      <c r="BZ141" s="189">
        <v>2075</v>
      </c>
      <c r="CA141" s="69">
        <v>4485</v>
      </c>
      <c r="CB141" s="24">
        <v>404</v>
      </c>
      <c r="CC141" s="69"/>
      <c r="CD141" s="184">
        <f t="shared" si="133"/>
        <v>3064</v>
      </c>
      <c r="CE141" s="69">
        <f t="shared" si="134"/>
        <v>272.2</v>
      </c>
      <c r="CF141" s="182">
        <f t="shared" si="127"/>
        <v>11.256429096252756</v>
      </c>
      <c r="CG141" s="69">
        <f t="shared" si="135"/>
        <v>214.1492063492064</v>
      </c>
      <c r="CH141" s="181">
        <f t="shared" si="136"/>
        <v>813.7669841269843</v>
      </c>
      <c r="CI141" s="72"/>
      <c r="CJ141" s="188">
        <v>10.62</v>
      </c>
      <c r="CK141" s="187">
        <v>13.07</v>
      </c>
      <c r="CL141" s="69">
        <v>852.28</v>
      </c>
      <c r="CM141" s="69">
        <v>80.24</v>
      </c>
      <c r="CN141" s="189">
        <v>2012.25</v>
      </c>
      <c r="CO141" s="69">
        <v>5337.93</v>
      </c>
      <c r="CP141" s="24">
        <v>485.52</v>
      </c>
      <c r="CQ141" s="188">
        <v>10.68</v>
      </c>
      <c r="CR141" s="187">
        <v>13.19</v>
      </c>
      <c r="CS141" s="69">
        <v>949.03</v>
      </c>
      <c r="CT141" s="69">
        <v>88.87</v>
      </c>
      <c r="CU141" s="189">
        <v>2014.69</v>
      </c>
      <c r="CV141" s="69">
        <v>6286.99</v>
      </c>
      <c r="CW141" s="24">
        <v>574.94</v>
      </c>
      <c r="CX141" s="188">
        <v>11.37</v>
      </c>
      <c r="CY141" s="187">
        <v>13.46</v>
      </c>
      <c r="CZ141" s="69">
        <v>1048.11</v>
      </c>
      <c r="DA141" s="69">
        <v>92.15</v>
      </c>
      <c r="DB141" s="69">
        <v>2081</v>
      </c>
      <c r="DC141" s="69">
        <v>7335.14</v>
      </c>
      <c r="DD141" s="24">
        <v>667.41</v>
      </c>
      <c r="DE141" s="183">
        <v>11.38</v>
      </c>
      <c r="DF141" s="182">
        <v>13.66</v>
      </c>
      <c r="DG141" s="69">
        <v>784.85</v>
      </c>
      <c r="DH141" s="69">
        <v>68.93</v>
      </c>
      <c r="DI141" s="69">
        <v>2033</v>
      </c>
      <c r="DJ141" s="69">
        <v>8120.04</v>
      </c>
      <c r="DK141" s="24">
        <v>736.75</v>
      </c>
      <c r="DL141" s="183"/>
      <c r="DM141" s="182"/>
      <c r="DN141" s="69"/>
      <c r="DO141" s="69"/>
      <c r="DP141" s="69"/>
      <c r="DQ141" s="69"/>
      <c r="DR141" s="24"/>
      <c r="DS141" s="186"/>
      <c r="DT141" s="72"/>
      <c r="DU141" s="72"/>
      <c r="DV141" s="72"/>
      <c r="DW141" s="72"/>
      <c r="DX141" s="72"/>
      <c r="DY141" s="185"/>
      <c r="DZ141" s="186"/>
      <c r="EA141" s="72"/>
      <c r="EB141" s="72"/>
      <c r="EC141" s="72"/>
      <c r="ED141" s="72"/>
      <c r="EE141" s="72"/>
      <c r="EF141" s="185"/>
      <c r="EG141" s="183">
        <v>12</v>
      </c>
      <c r="EH141" s="182">
        <v>14.44</v>
      </c>
      <c r="EI141" s="69">
        <v>661</v>
      </c>
      <c r="EJ141" s="69">
        <v>55.07</v>
      </c>
      <c r="EK141" s="69">
        <v>1978</v>
      </c>
      <c r="EL141" s="69">
        <v>9182.77</v>
      </c>
      <c r="EM141" s="24">
        <v>827.38</v>
      </c>
      <c r="EN141" s="182">
        <v>12.11</v>
      </c>
      <c r="EO141" s="182">
        <v>14.45</v>
      </c>
      <c r="EP141" s="69">
        <v>1107.93</v>
      </c>
      <c r="EQ141" s="69">
        <v>91.49</v>
      </c>
      <c r="ER141" s="69">
        <v>0</v>
      </c>
      <c r="ES141" s="69">
        <v>10290.7</v>
      </c>
      <c r="ET141" s="69">
        <v>919.23</v>
      </c>
      <c r="EU141" s="183">
        <v>11.86</v>
      </c>
      <c r="EV141" s="182">
        <v>14.24</v>
      </c>
      <c r="EW141" s="69">
        <v>930.69</v>
      </c>
      <c r="EX141" s="69">
        <v>78.45</v>
      </c>
      <c r="EY141" s="69">
        <v>0</v>
      </c>
      <c r="EZ141" s="69">
        <v>11221.34</v>
      </c>
      <c r="FA141" s="24">
        <v>998.06</v>
      </c>
      <c r="FB141" s="183">
        <v>10.89</v>
      </c>
      <c r="FC141" s="182">
        <v>12.68</v>
      </c>
      <c r="FD141" s="69">
        <v>1093.82</v>
      </c>
      <c r="FE141" s="69">
        <v>100.41</v>
      </c>
      <c r="FF141" s="69">
        <v>0</v>
      </c>
      <c r="FG141" s="69">
        <v>12315.1</v>
      </c>
      <c r="FH141" s="69">
        <v>1098.83</v>
      </c>
      <c r="FI141" s="186"/>
      <c r="FJ141" s="72"/>
      <c r="FK141" s="72"/>
      <c r="FL141" s="72"/>
      <c r="FM141" s="72"/>
      <c r="FN141" s="72"/>
      <c r="FO141" s="185"/>
      <c r="FP141" s="72"/>
      <c r="FQ141" s="184">
        <f t="shared" si="137"/>
        <v>7427.710000000001</v>
      </c>
      <c r="FR141" s="69">
        <f t="shared" si="138"/>
        <v>655.61</v>
      </c>
      <c r="FS141" s="182">
        <f t="shared" si="130"/>
        <v>11.329464163145774</v>
      </c>
      <c r="FT141" s="69">
        <f t="shared" si="139"/>
        <v>523.3915873015875</v>
      </c>
      <c r="FU141" s="181">
        <f t="shared" si="140"/>
        <v>2041.2271904761913</v>
      </c>
      <c r="FV141" s="166"/>
      <c r="FW141" s="183">
        <f t="shared" si="131"/>
        <v>11.324545454545454</v>
      </c>
      <c r="FX141" s="182">
        <f t="shared" si="132"/>
        <v>13.52272727272727</v>
      </c>
      <c r="FY141" s="69">
        <f t="shared" si="141"/>
        <v>10491.71</v>
      </c>
      <c r="FZ141" s="69">
        <f t="shared" si="142"/>
        <v>927.8100000000001</v>
      </c>
      <c r="GA141" s="69">
        <f t="shared" si="143"/>
        <v>737.5407936507935</v>
      </c>
      <c r="GB141" s="181">
        <f t="shared" si="144"/>
        <v>2839.532055555555</v>
      </c>
      <c r="GC141" s="162"/>
      <c r="GD141" s="161">
        <f t="shared" si="128"/>
        <v>12315.1</v>
      </c>
      <c r="GE141" s="160">
        <f t="shared" si="145"/>
        <v>10491.71</v>
      </c>
      <c r="GF141" s="69">
        <f t="shared" si="129"/>
        <v>1098.83</v>
      </c>
      <c r="GG141" s="24">
        <f t="shared" si="146"/>
        <v>927.8100000000001</v>
      </c>
      <c r="GH141" s="69"/>
      <c r="GI141" s="161">
        <f t="shared" si="147"/>
        <v>855.9477777777779</v>
      </c>
      <c r="GJ141" s="24">
        <f t="shared" si="148"/>
        <v>737.5407936507935</v>
      </c>
    </row>
    <row r="142" spans="1:192" s="20" customFormat="1" ht="12.75">
      <c r="A142" s="20" t="s">
        <v>12</v>
      </c>
      <c r="B142" s="21" t="s">
        <v>114</v>
      </c>
      <c r="C142" s="20">
        <v>6.3</v>
      </c>
      <c r="D142" s="183"/>
      <c r="E142" s="182"/>
      <c r="F142" s="69"/>
      <c r="G142" s="69"/>
      <c r="H142" s="69"/>
      <c r="I142" s="69"/>
      <c r="J142" s="24"/>
      <c r="K142" s="183"/>
      <c r="L142" s="182"/>
      <c r="M142" s="69"/>
      <c r="N142" s="69"/>
      <c r="O142" s="69"/>
      <c r="P142" s="69"/>
      <c r="Q142" s="24"/>
      <c r="R142" s="30"/>
      <c r="S142" s="22"/>
      <c r="T142" s="69"/>
      <c r="U142" s="69"/>
      <c r="V142" s="69"/>
      <c r="W142" s="69"/>
      <c r="X142" s="24"/>
      <c r="Y142" s="183"/>
      <c r="Z142" s="182"/>
      <c r="AA142" s="69"/>
      <c r="AB142" s="69"/>
      <c r="AC142" s="69"/>
      <c r="AD142" s="69"/>
      <c r="AE142" s="24"/>
      <c r="AF142" s="30"/>
      <c r="AG142" s="22"/>
      <c r="AH142" s="22"/>
      <c r="AI142" s="22"/>
      <c r="AJ142" s="22"/>
      <c r="AK142" s="22"/>
      <c r="AL142" s="23"/>
      <c r="AM142" s="183"/>
      <c r="AN142" s="182"/>
      <c r="AO142" s="69"/>
      <c r="AP142" s="69"/>
      <c r="AQ142" s="69"/>
      <c r="AR142" s="69"/>
      <c r="AS142" s="24"/>
      <c r="AT142" s="188">
        <v>8.26</v>
      </c>
      <c r="AU142" s="187">
        <v>9.11</v>
      </c>
      <c r="AV142" s="69">
        <v>1298.74</v>
      </c>
      <c r="AW142" s="69">
        <v>157.18</v>
      </c>
      <c r="AX142" s="69">
        <v>2958.25</v>
      </c>
      <c r="AY142" s="69">
        <v>1298.67</v>
      </c>
      <c r="AZ142" s="24">
        <v>158.27</v>
      </c>
      <c r="BA142" s="188">
        <v>8.63</v>
      </c>
      <c r="BB142" s="187">
        <v>9.08</v>
      </c>
      <c r="BC142" s="69">
        <v>703</v>
      </c>
      <c r="BD142" s="69">
        <v>81.55</v>
      </c>
      <c r="BE142" s="69">
        <v>3142</v>
      </c>
      <c r="BF142" s="69">
        <v>2002</v>
      </c>
      <c r="BG142" s="24">
        <v>240</v>
      </c>
      <c r="BH142" s="188"/>
      <c r="BI142" s="187"/>
      <c r="BJ142" s="69"/>
      <c r="BK142" s="69"/>
      <c r="BL142" s="69"/>
      <c r="BM142" s="69"/>
      <c r="BN142" s="24"/>
      <c r="BO142" s="188">
        <v>8.55</v>
      </c>
      <c r="BP142" s="187">
        <v>9.18</v>
      </c>
      <c r="BQ142" s="69">
        <v>1112</v>
      </c>
      <c r="BR142" s="69">
        <v>130</v>
      </c>
      <c r="BS142" s="69">
        <v>3043</v>
      </c>
      <c r="BT142" s="69">
        <v>3114</v>
      </c>
      <c r="BU142" s="69">
        <v>370</v>
      </c>
      <c r="BV142" s="188">
        <v>7.96</v>
      </c>
      <c r="BW142" s="187">
        <v>9</v>
      </c>
      <c r="BX142" s="69">
        <v>1086</v>
      </c>
      <c r="BY142" s="69">
        <v>136</v>
      </c>
      <c r="BZ142" s="189">
        <v>3427</v>
      </c>
      <c r="CA142" s="69">
        <v>4200</v>
      </c>
      <c r="CB142" s="24">
        <v>508</v>
      </c>
      <c r="CC142" s="69"/>
      <c r="CD142" s="184">
        <f t="shared" si="133"/>
        <v>4199.74</v>
      </c>
      <c r="CE142" s="69">
        <f t="shared" si="134"/>
        <v>504.73</v>
      </c>
      <c r="CF142" s="182">
        <f t="shared" si="127"/>
        <v>8.320765557822993</v>
      </c>
      <c r="CG142" s="69">
        <f t="shared" si="135"/>
        <v>161.8953968253968</v>
      </c>
      <c r="CH142" s="181">
        <f t="shared" si="136"/>
        <v>615.2025079365078</v>
      </c>
      <c r="CI142" s="72"/>
      <c r="CJ142" s="188">
        <v>8.06</v>
      </c>
      <c r="CK142" s="187">
        <v>8.78</v>
      </c>
      <c r="CL142" s="69">
        <v>555.84</v>
      </c>
      <c r="CM142" s="69">
        <v>68.95</v>
      </c>
      <c r="CN142" s="189">
        <v>3281.52</v>
      </c>
      <c r="CO142" s="69">
        <v>4756.67</v>
      </c>
      <c r="CP142" s="24">
        <v>577.38</v>
      </c>
      <c r="CQ142" s="188">
        <v>7.87</v>
      </c>
      <c r="CR142" s="187">
        <v>8.96</v>
      </c>
      <c r="CS142" s="69">
        <v>602.46</v>
      </c>
      <c r="CT142" s="69">
        <v>76.58</v>
      </c>
      <c r="CU142" s="189">
        <v>2826.74</v>
      </c>
      <c r="CV142" s="69">
        <v>5359.12</v>
      </c>
      <c r="CW142" s="24">
        <v>654.26</v>
      </c>
      <c r="CX142" s="188">
        <v>8.22</v>
      </c>
      <c r="CY142" s="187">
        <v>8.89</v>
      </c>
      <c r="CZ142" s="69">
        <v>863.64</v>
      </c>
      <c r="DA142" s="69">
        <v>105.02</v>
      </c>
      <c r="DB142" s="69">
        <v>2973</v>
      </c>
      <c r="DC142" s="69">
        <v>6222.66</v>
      </c>
      <c r="DD142" s="24">
        <v>759.77</v>
      </c>
      <c r="DE142" s="183">
        <v>8.69</v>
      </c>
      <c r="DF142" s="182">
        <v>9.35</v>
      </c>
      <c r="DG142" s="69">
        <v>784.85</v>
      </c>
      <c r="DH142" s="69">
        <v>139.1</v>
      </c>
      <c r="DI142" s="69">
        <v>2403.94</v>
      </c>
      <c r="DJ142" s="69">
        <v>7432.37</v>
      </c>
      <c r="DK142" s="24">
        <v>899.57</v>
      </c>
      <c r="DL142" s="183">
        <v>8.86</v>
      </c>
      <c r="DM142" s="182">
        <v>9.19</v>
      </c>
      <c r="DN142" s="69">
        <v>556.84</v>
      </c>
      <c r="DO142" s="69">
        <v>62.88</v>
      </c>
      <c r="DP142" s="69">
        <v>2914</v>
      </c>
      <c r="DQ142" s="69">
        <v>7989.23</v>
      </c>
      <c r="DR142" s="24">
        <v>962.57</v>
      </c>
      <c r="DS142" s="186"/>
      <c r="DT142" s="72"/>
      <c r="DU142" s="72"/>
      <c r="DV142" s="72"/>
      <c r="DW142" s="72"/>
      <c r="DX142" s="72"/>
      <c r="DY142" s="185"/>
      <c r="DZ142" s="186"/>
      <c r="EA142" s="72"/>
      <c r="EB142" s="72"/>
      <c r="EC142" s="72"/>
      <c r="ED142" s="72"/>
      <c r="EE142" s="72"/>
      <c r="EF142" s="185"/>
      <c r="EG142" s="183">
        <v>9.17</v>
      </c>
      <c r="EH142" s="182">
        <v>9.93</v>
      </c>
      <c r="EI142" s="69">
        <v>959.98</v>
      </c>
      <c r="EJ142" s="69">
        <v>104.65</v>
      </c>
      <c r="EK142" s="69">
        <v>2729</v>
      </c>
      <c r="EL142" s="69">
        <v>8949.17</v>
      </c>
      <c r="EM142" s="24">
        <v>1067.74</v>
      </c>
      <c r="EN142" s="182">
        <v>8.72</v>
      </c>
      <c r="EO142" s="182">
        <v>9.15</v>
      </c>
      <c r="EP142" s="69">
        <v>1407.49</v>
      </c>
      <c r="EQ142" s="69">
        <v>161.36</v>
      </c>
      <c r="ER142" s="69">
        <v>0</v>
      </c>
      <c r="ES142" s="69">
        <v>10356.64</v>
      </c>
      <c r="ET142" s="69">
        <v>1229.89</v>
      </c>
      <c r="EU142" s="183">
        <v>8.86</v>
      </c>
      <c r="EV142" s="182">
        <v>9.32</v>
      </c>
      <c r="EW142" s="69">
        <v>1211.61</v>
      </c>
      <c r="EX142" s="69">
        <v>136.79</v>
      </c>
      <c r="EY142" s="69">
        <v>0</v>
      </c>
      <c r="EZ142" s="69">
        <v>11568.35</v>
      </c>
      <c r="FA142" s="24">
        <v>1367.43</v>
      </c>
      <c r="FB142" s="183">
        <v>8.24</v>
      </c>
      <c r="FC142" s="182">
        <v>9.08</v>
      </c>
      <c r="FD142" s="69">
        <v>1354.53</v>
      </c>
      <c r="FE142" s="69">
        <v>164.38</v>
      </c>
      <c r="FF142" s="69">
        <v>0</v>
      </c>
      <c r="FG142" s="69">
        <v>12922.87</v>
      </c>
      <c r="FH142" s="69">
        <v>1532.74</v>
      </c>
      <c r="FI142" s="186"/>
      <c r="FJ142" s="72"/>
      <c r="FK142" s="72"/>
      <c r="FL142" s="72"/>
      <c r="FM142" s="72"/>
      <c r="FN142" s="72"/>
      <c r="FO142" s="185"/>
      <c r="FP142" s="72"/>
      <c r="FQ142" s="184">
        <f t="shared" si="137"/>
        <v>8297.24</v>
      </c>
      <c r="FR142" s="69">
        <f t="shared" si="138"/>
        <v>1019.7099999999999</v>
      </c>
      <c r="FS142" s="182">
        <f t="shared" si="130"/>
        <v>8.136862441282325</v>
      </c>
      <c r="FT142" s="69">
        <f t="shared" si="139"/>
        <v>297.3122222222222</v>
      </c>
      <c r="FU142" s="181">
        <f t="shared" si="140"/>
        <v>1159.5176666666666</v>
      </c>
      <c r="FV142" s="166"/>
      <c r="FW142" s="183">
        <f t="shared" si="131"/>
        <v>8.468461538461538</v>
      </c>
      <c r="FX142" s="182">
        <f t="shared" si="132"/>
        <v>9.155384615384616</v>
      </c>
      <c r="FY142" s="69">
        <f t="shared" si="141"/>
        <v>12496.980000000001</v>
      </c>
      <c r="FZ142" s="69">
        <f t="shared" si="142"/>
        <v>1524.44</v>
      </c>
      <c r="GA142" s="69">
        <f t="shared" si="143"/>
        <v>459.20761904761935</v>
      </c>
      <c r="GB142" s="181">
        <f t="shared" si="144"/>
        <v>1767.9493333333346</v>
      </c>
      <c r="GC142" s="162"/>
      <c r="GD142" s="161">
        <f t="shared" si="128"/>
        <v>12922.87</v>
      </c>
      <c r="GE142" s="160">
        <f t="shared" si="145"/>
        <v>12496.980000000001</v>
      </c>
      <c r="GF142" s="69">
        <f t="shared" si="129"/>
        <v>1532.74</v>
      </c>
      <c r="GG142" s="24">
        <f t="shared" si="146"/>
        <v>1524.44</v>
      </c>
      <c r="GH142" s="69"/>
      <c r="GI142" s="161">
        <f t="shared" si="147"/>
        <v>518.5092063492064</v>
      </c>
      <c r="GJ142" s="24">
        <f t="shared" si="148"/>
        <v>459.20761904761935</v>
      </c>
    </row>
    <row r="143" spans="1:192" s="20" customFormat="1" ht="12.75">
      <c r="A143" s="20" t="s">
        <v>12</v>
      </c>
      <c r="B143" s="21" t="s">
        <v>115</v>
      </c>
      <c r="C143" s="20">
        <v>6.3</v>
      </c>
      <c r="D143" s="183"/>
      <c r="E143" s="182"/>
      <c r="F143" s="69"/>
      <c r="G143" s="69"/>
      <c r="H143" s="69"/>
      <c r="I143" s="69"/>
      <c r="J143" s="24"/>
      <c r="K143" s="183"/>
      <c r="L143" s="182"/>
      <c r="M143" s="69"/>
      <c r="N143" s="69"/>
      <c r="O143" s="69"/>
      <c r="P143" s="69"/>
      <c r="Q143" s="24"/>
      <c r="R143" s="30"/>
      <c r="S143" s="22"/>
      <c r="T143" s="69"/>
      <c r="U143" s="69"/>
      <c r="V143" s="69"/>
      <c r="W143" s="69"/>
      <c r="X143" s="24"/>
      <c r="Y143" s="183"/>
      <c r="Z143" s="182"/>
      <c r="AA143" s="69"/>
      <c r="AB143" s="69"/>
      <c r="AC143" s="69"/>
      <c r="AD143" s="69"/>
      <c r="AE143" s="24"/>
      <c r="AF143" s="30"/>
      <c r="AG143" s="22"/>
      <c r="AH143" s="22"/>
      <c r="AI143" s="22"/>
      <c r="AJ143" s="22"/>
      <c r="AK143" s="22"/>
      <c r="AL143" s="23"/>
      <c r="AM143" s="183"/>
      <c r="AN143" s="182"/>
      <c r="AO143" s="69"/>
      <c r="AP143" s="69"/>
      <c r="AQ143" s="69"/>
      <c r="AR143" s="69"/>
      <c r="AS143" s="24"/>
      <c r="AT143" s="188"/>
      <c r="AU143" s="187"/>
      <c r="AV143" s="69"/>
      <c r="AW143" s="69"/>
      <c r="AX143" s="69"/>
      <c r="AY143" s="69"/>
      <c r="AZ143" s="24"/>
      <c r="BA143" s="188"/>
      <c r="BB143" s="187"/>
      <c r="BC143" s="69"/>
      <c r="BD143" s="69"/>
      <c r="BE143" s="69"/>
      <c r="BF143" s="69"/>
      <c r="BG143" s="24"/>
      <c r="BH143" s="188">
        <v>8.17</v>
      </c>
      <c r="BI143" s="187">
        <v>9.14</v>
      </c>
      <c r="BJ143" s="69">
        <v>2256</v>
      </c>
      <c r="BK143" s="69">
        <v>276</v>
      </c>
      <c r="BL143" s="69">
        <v>3682</v>
      </c>
      <c r="BM143" s="69">
        <v>2256</v>
      </c>
      <c r="BN143" s="24">
        <v>277</v>
      </c>
      <c r="BO143" s="188">
        <v>8.07</v>
      </c>
      <c r="BP143" s="187">
        <v>9.22</v>
      </c>
      <c r="BQ143" s="69">
        <v>791</v>
      </c>
      <c r="BR143" s="69">
        <v>98</v>
      </c>
      <c r="BS143" s="69">
        <v>3833</v>
      </c>
      <c r="BT143" s="69">
        <v>3047</v>
      </c>
      <c r="BU143" s="69">
        <v>376</v>
      </c>
      <c r="BV143" s="188">
        <v>8.01</v>
      </c>
      <c r="BW143" s="187">
        <v>9.2</v>
      </c>
      <c r="BX143" s="69">
        <v>341</v>
      </c>
      <c r="BY143" s="69">
        <v>42</v>
      </c>
      <c r="BZ143" s="189">
        <v>3452</v>
      </c>
      <c r="CA143" s="69">
        <v>3388</v>
      </c>
      <c r="CB143" s="24">
        <v>419</v>
      </c>
      <c r="CC143" s="69"/>
      <c r="CD143" s="184">
        <f t="shared" si="133"/>
        <v>3388</v>
      </c>
      <c r="CE143" s="69">
        <f t="shared" si="134"/>
        <v>416</v>
      </c>
      <c r="CF143" s="182">
        <f t="shared" si="127"/>
        <v>8.14423076923077</v>
      </c>
      <c r="CG143" s="69">
        <f t="shared" si="135"/>
        <v>121.77777777777783</v>
      </c>
      <c r="CH143" s="181">
        <f t="shared" si="136"/>
        <v>462.7555555555557</v>
      </c>
      <c r="CI143" s="72"/>
      <c r="CJ143" s="188">
        <v>8.7</v>
      </c>
      <c r="CK143" s="187">
        <v>10.29</v>
      </c>
      <c r="CL143" s="69">
        <v>512.92</v>
      </c>
      <c r="CM143" s="69">
        <v>58.92</v>
      </c>
      <c r="CN143" s="189">
        <v>3595.1</v>
      </c>
      <c r="CO143" s="69">
        <v>3901.73</v>
      </c>
      <c r="CP143" s="24">
        <v>478.18</v>
      </c>
      <c r="CQ143" s="188">
        <v>8.98</v>
      </c>
      <c r="CR143" s="187">
        <v>10.67</v>
      </c>
      <c r="CS143" s="69">
        <v>813.31</v>
      </c>
      <c r="CT143" s="69">
        <v>90.51</v>
      </c>
      <c r="CU143" s="189">
        <v>3457</v>
      </c>
      <c r="CV143" s="69">
        <v>4714.92</v>
      </c>
      <c r="CW143" s="24">
        <v>569.15</v>
      </c>
      <c r="CX143" s="188">
        <v>10.14</v>
      </c>
      <c r="CY143" s="187">
        <v>11.11</v>
      </c>
      <c r="CZ143" s="69">
        <v>1241.85</v>
      </c>
      <c r="DA143" s="69">
        <v>122.45</v>
      </c>
      <c r="DB143" s="69">
        <v>2545</v>
      </c>
      <c r="DC143" s="69">
        <v>5956.68</v>
      </c>
      <c r="DD143" s="24">
        <v>691.97</v>
      </c>
      <c r="DE143" s="183">
        <v>9.82</v>
      </c>
      <c r="DF143" s="182">
        <v>10.94</v>
      </c>
      <c r="DG143" s="69">
        <v>709.73</v>
      </c>
      <c r="DH143" s="69">
        <v>72.25</v>
      </c>
      <c r="DI143" s="69">
        <v>3528</v>
      </c>
      <c r="DJ143" s="69">
        <v>6666.37</v>
      </c>
      <c r="DK143" s="24">
        <v>764.4</v>
      </c>
      <c r="DL143" s="183">
        <v>10.27</v>
      </c>
      <c r="DM143" s="182">
        <v>11.35</v>
      </c>
      <c r="DN143" s="69">
        <v>483.23</v>
      </c>
      <c r="DO143" s="69">
        <v>47.07</v>
      </c>
      <c r="DP143" s="69">
        <v>2955</v>
      </c>
      <c r="DQ143" s="69">
        <v>7149.64</v>
      </c>
      <c r="DR143" s="24">
        <v>811.67</v>
      </c>
      <c r="DS143" s="186"/>
      <c r="DT143" s="72"/>
      <c r="DU143" s="72"/>
      <c r="DV143" s="72"/>
      <c r="DW143" s="72"/>
      <c r="DX143" s="72"/>
      <c r="DY143" s="185"/>
      <c r="DZ143" s="186"/>
      <c r="EA143" s="72"/>
      <c r="EB143" s="72"/>
      <c r="EC143" s="72"/>
      <c r="ED143" s="72"/>
      <c r="EE143" s="72"/>
      <c r="EF143" s="185"/>
      <c r="EG143" s="183">
        <v>9.46</v>
      </c>
      <c r="EH143" s="182">
        <v>10.62</v>
      </c>
      <c r="EI143" s="69">
        <v>483.11</v>
      </c>
      <c r="EJ143" s="69">
        <v>51.05</v>
      </c>
      <c r="EK143" s="69">
        <v>3852</v>
      </c>
      <c r="EL143" s="69">
        <v>7632.71</v>
      </c>
      <c r="EM143" s="24">
        <v>862.96</v>
      </c>
      <c r="EN143" s="182">
        <v>9.63</v>
      </c>
      <c r="EO143" s="182">
        <v>10.56</v>
      </c>
      <c r="EP143" s="69">
        <v>872.59</v>
      </c>
      <c r="EQ143" s="69">
        <v>90.64</v>
      </c>
      <c r="ER143" s="69">
        <v>0</v>
      </c>
      <c r="ES143" s="69">
        <v>8505.35</v>
      </c>
      <c r="ET143" s="69">
        <v>953.76</v>
      </c>
      <c r="EU143" s="191"/>
      <c r="EV143" s="190"/>
      <c r="EW143" s="72"/>
      <c r="EX143" s="72"/>
      <c r="EY143" s="72"/>
      <c r="EZ143" s="72"/>
      <c r="FA143" s="185"/>
      <c r="FB143" s="183">
        <v>9.17</v>
      </c>
      <c r="FC143" s="182">
        <v>10.37</v>
      </c>
      <c r="FD143" s="69">
        <v>1133.14</v>
      </c>
      <c r="FE143" s="69">
        <v>123.5</v>
      </c>
      <c r="FF143" s="69">
        <v>0</v>
      </c>
      <c r="FG143" s="69">
        <v>9638.41</v>
      </c>
      <c r="FH143" s="69">
        <v>1078.15</v>
      </c>
      <c r="FI143" s="186"/>
      <c r="FJ143" s="72"/>
      <c r="FK143" s="72"/>
      <c r="FL143" s="72"/>
      <c r="FM143" s="72"/>
      <c r="FN143" s="72"/>
      <c r="FO143" s="185"/>
      <c r="FP143" s="72"/>
      <c r="FQ143" s="184">
        <f t="shared" si="137"/>
        <v>6249.88</v>
      </c>
      <c r="FR143" s="69">
        <f t="shared" si="138"/>
        <v>656.39</v>
      </c>
      <c r="FS143" s="182">
        <f t="shared" si="130"/>
        <v>9.52159539298283</v>
      </c>
      <c r="FT143" s="69">
        <f t="shared" si="139"/>
        <v>335.6544444444445</v>
      </c>
      <c r="FU143" s="181">
        <f t="shared" si="140"/>
        <v>1309.0523333333335</v>
      </c>
      <c r="FV143" s="166"/>
      <c r="FW143" s="183">
        <f t="shared" si="131"/>
        <v>9.129090909090909</v>
      </c>
      <c r="FX143" s="182">
        <f t="shared" si="132"/>
        <v>10.315454545454545</v>
      </c>
      <c r="FY143" s="69">
        <f t="shared" si="141"/>
        <v>9637.88</v>
      </c>
      <c r="FZ143" s="69">
        <f t="shared" si="142"/>
        <v>1072.3899999999999</v>
      </c>
      <c r="GA143" s="69">
        <f t="shared" si="143"/>
        <v>457.4322222222222</v>
      </c>
      <c r="GB143" s="181">
        <f t="shared" si="144"/>
        <v>1761.1140555555555</v>
      </c>
      <c r="GC143" s="162"/>
      <c r="GD143" s="161">
        <f t="shared" si="128"/>
        <v>9638.41</v>
      </c>
      <c r="GE143" s="160">
        <f t="shared" si="145"/>
        <v>9637.88</v>
      </c>
      <c r="GF143" s="69">
        <f t="shared" si="129"/>
        <v>1078.15</v>
      </c>
      <c r="GG143" s="24">
        <f t="shared" si="146"/>
        <v>1072.3899999999999</v>
      </c>
      <c r="GH143" s="69"/>
      <c r="GI143" s="161">
        <f t="shared" si="147"/>
        <v>451.7563492063491</v>
      </c>
      <c r="GJ143" s="24">
        <f t="shared" si="148"/>
        <v>457.4322222222222</v>
      </c>
    </row>
    <row r="144" spans="1:192" s="20" customFormat="1" ht="12.75">
      <c r="A144" s="20" t="s">
        <v>12</v>
      </c>
      <c r="B144" s="21" t="s">
        <v>116</v>
      </c>
      <c r="C144" s="20">
        <v>6.3</v>
      </c>
      <c r="D144" s="183"/>
      <c r="E144" s="182"/>
      <c r="F144" s="69"/>
      <c r="G144" s="69"/>
      <c r="H144" s="69"/>
      <c r="I144" s="69"/>
      <c r="J144" s="24"/>
      <c r="K144" s="183"/>
      <c r="L144" s="182"/>
      <c r="M144" s="69"/>
      <c r="N144" s="69"/>
      <c r="O144" s="69"/>
      <c r="P144" s="69"/>
      <c r="Q144" s="24"/>
      <c r="R144" s="30"/>
      <c r="S144" s="22"/>
      <c r="T144" s="69"/>
      <c r="U144" s="69"/>
      <c r="V144" s="69"/>
      <c r="W144" s="69"/>
      <c r="X144" s="24"/>
      <c r="Y144" s="183"/>
      <c r="Z144" s="182"/>
      <c r="AA144" s="69"/>
      <c r="AB144" s="69"/>
      <c r="AC144" s="69"/>
      <c r="AD144" s="69"/>
      <c r="AE144" s="24"/>
      <c r="AF144" s="30"/>
      <c r="AG144" s="22"/>
      <c r="AH144" s="22"/>
      <c r="AI144" s="22"/>
      <c r="AJ144" s="22"/>
      <c r="AK144" s="22"/>
      <c r="AL144" s="23"/>
      <c r="AM144" s="183"/>
      <c r="AN144" s="182"/>
      <c r="AO144" s="69"/>
      <c r="AP144" s="69"/>
      <c r="AQ144" s="69"/>
      <c r="AR144" s="69"/>
      <c r="AS144" s="24"/>
      <c r="AT144" s="188">
        <v>8.08</v>
      </c>
      <c r="AU144" s="187">
        <v>8.68</v>
      </c>
      <c r="AV144" s="69">
        <v>2444.83</v>
      </c>
      <c r="AW144" s="69">
        <v>302.45</v>
      </c>
      <c r="AX144" s="69">
        <v>2429.21</v>
      </c>
      <c r="AY144" s="69">
        <v>2444.67</v>
      </c>
      <c r="AZ144" s="24">
        <v>303.93</v>
      </c>
      <c r="BA144" s="188">
        <v>7.98</v>
      </c>
      <c r="BB144" s="187">
        <v>8.52</v>
      </c>
      <c r="BC144" s="69">
        <v>1961</v>
      </c>
      <c r="BD144" s="69">
        <v>245</v>
      </c>
      <c r="BE144" s="69">
        <v>2650</v>
      </c>
      <c r="BF144" s="69">
        <v>4405</v>
      </c>
      <c r="BG144" s="24">
        <v>550</v>
      </c>
      <c r="BH144" s="188"/>
      <c r="BI144" s="187"/>
      <c r="BJ144" s="69"/>
      <c r="BK144" s="69"/>
      <c r="BL144" s="69"/>
      <c r="BM144" s="69"/>
      <c r="BN144" s="24">
        <v>435</v>
      </c>
      <c r="BO144" s="188">
        <v>7.87</v>
      </c>
      <c r="BP144" s="187">
        <v>8.41</v>
      </c>
      <c r="BQ144" s="69">
        <v>1592</v>
      </c>
      <c r="BR144" s="69">
        <v>202</v>
      </c>
      <c r="BS144" s="69">
        <v>2642</v>
      </c>
      <c r="BT144" s="69">
        <v>5998</v>
      </c>
      <c r="BU144" s="69">
        <v>753</v>
      </c>
      <c r="BV144" s="188">
        <v>7.73</v>
      </c>
      <c r="BW144" s="187">
        <v>8.54</v>
      </c>
      <c r="BX144" s="69">
        <v>2209</v>
      </c>
      <c r="BY144" s="69">
        <v>285</v>
      </c>
      <c r="BZ144" s="189">
        <v>2755</v>
      </c>
      <c r="CA144" s="69">
        <v>8207</v>
      </c>
      <c r="CB144" s="24">
        <v>1040</v>
      </c>
      <c r="CC144" s="69"/>
      <c r="CD144" s="184">
        <f t="shared" si="133"/>
        <v>8206.83</v>
      </c>
      <c r="CE144" s="69">
        <f t="shared" si="134"/>
        <v>1034.45</v>
      </c>
      <c r="CF144" s="182">
        <f t="shared" si="127"/>
        <v>7.933520228140558</v>
      </c>
      <c r="CG144" s="69">
        <f t="shared" si="135"/>
        <v>268.22142857142853</v>
      </c>
      <c r="CH144" s="181">
        <f t="shared" si="136"/>
        <v>1019.2414285714284</v>
      </c>
      <c r="CI144" s="72"/>
      <c r="CJ144" s="188">
        <v>7.56</v>
      </c>
      <c r="CK144" s="187">
        <v>8.49</v>
      </c>
      <c r="CL144" s="69">
        <v>1570.55</v>
      </c>
      <c r="CM144" s="69">
        <v>207.62</v>
      </c>
      <c r="CN144" s="189">
        <v>2685.68</v>
      </c>
      <c r="CO144" s="69">
        <v>9778.24</v>
      </c>
      <c r="CP144" s="24">
        <v>1249.28</v>
      </c>
      <c r="CQ144" s="188">
        <v>7.49</v>
      </c>
      <c r="CR144" s="187">
        <v>8.58</v>
      </c>
      <c r="CS144" s="69">
        <v>1182.88</v>
      </c>
      <c r="CT144" s="69">
        <v>157.87</v>
      </c>
      <c r="CU144" s="189">
        <v>2591.13</v>
      </c>
      <c r="CV144" s="69">
        <v>10961.08</v>
      </c>
      <c r="CW144" s="24">
        <v>1408.06</v>
      </c>
      <c r="CX144" s="188">
        <v>7.8</v>
      </c>
      <c r="CY144" s="187">
        <v>8.44</v>
      </c>
      <c r="CZ144" s="69">
        <v>1811.97</v>
      </c>
      <c r="DA144" s="69">
        <v>232.27</v>
      </c>
      <c r="DB144" s="69">
        <v>2797</v>
      </c>
      <c r="DC144" s="69">
        <v>12773.1</v>
      </c>
      <c r="DD144" s="24">
        <v>1641.24</v>
      </c>
      <c r="DE144" s="183">
        <v>7.98</v>
      </c>
      <c r="DF144" s="182">
        <v>8.58</v>
      </c>
      <c r="DG144" s="69">
        <v>1602.33</v>
      </c>
      <c r="DH144" s="69">
        <v>200.88</v>
      </c>
      <c r="DI144" s="69">
        <v>2731</v>
      </c>
      <c r="DJ144" s="69">
        <v>14375.29</v>
      </c>
      <c r="DK144" s="24">
        <v>1843.22</v>
      </c>
      <c r="DL144" s="183">
        <v>8.16</v>
      </c>
      <c r="DM144" s="182">
        <v>8.69</v>
      </c>
      <c r="DN144" s="69">
        <v>678.78</v>
      </c>
      <c r="DO144" s="69">
        <v>83.2</v>
      </c>
      <c r="DP144" s="69">
        <v>2616</v>
      </c>
      <c r="DQ144" s="69">
        <v>15054.01</v>
      </c>
      <c r="DR144" s="24">
        <v>1926.88</v>
      </c>
      <c r="DS144" s="186"/>
      <c r="DT144" s="72"/>
      <c r="DU144" s="72"/>
      <c r="DV144" s="72"/>
      <c r="DW144" s="72"/>
      <c r="DX144" s="72"/>
      <c r="DY144" s="185"/>
      <c r="DZ144" s="186"/>
      <c r="EA144" s="72"/>
      <c r="EB144" s="72"/>
      <c r="EC144" s="72"/>
      <c r="ED144" s="72"/>
      <c r="EE144" s="72"/>
      <c r="EF144" s="185"/>
      <c r="EG144" s="191"/>
      <c r="EH144" s="190"/>
      <c r="EI144" s="72"/>
      <c r="EJ144" s="72"/>
      <c r="EK144" s="72"/>
      <c r="EL144" s="72"/>
      <c r="EM144" s="185"/>
      <c r="EN144" s="190"/>
      <c r="EO144" s="190"/>
      <c r="EP144" s="72"/>
      <c r="EQ144" s="72"/>
      <c r="ER144" s="72"/>
      <c r="ES144" s="72"/>
      <c r="ET144" s="72"/>
      <c r="EU144" s="183">
        <v>8.1</v>
      </c>
      <c r="EV144" s="182">
        <v>8.7</v>
      </c>
      <c r="EW144" s="69">
        <v>2709.02</v>
      </c>
      <c r="EX144" s="69">
        <v>334.36</v>
      </c>
      <c r="EY144" s="69">
        <v>0</v>
      </c>
      <c r="EZ144" s="197">
        <v>2709</v>
      </c>
      <c r="FA144" s="112">
        <v>335.97</v>
      </c>
      <c r="FB144" s="183">
        <v>7.61</v>
      </c>
      <c r="FC144" s="182">
        <v>8.56</v>
      </c>
      <c r="FD144" s="69">
        <v>1386.52</v>
      </c>
      <c r="FE144" s="69">
        <v>182.06</v>
      </c>
      <c r="FF144" s="69">
        <v>0</v>
      </c>
      <c r="FG144" s="69">
        <v>4095.5</v>
      </c>
      <c r="FH144" s="69">
        <v>518.94</v>
      </c>
      <c r="FI144" s="186"/>
      <c r="FJ144" s="72"/>
      <c r="FK144" s="72"/>
      <c r="FL144" s="72"/>
      <c r="FM144" s="72"/>
      <c r="FN144" s="72"/>
      <c r="FO144" s="185"/>
      <c r="FP144" s="72"/>
      <c r="FQ144" s="184">
        <f t="shared" si="137"/>
        <v>10942.050000000001</v>
      </c>
      <c r="FR144" s="69">
        <f t="shared" si="138"/>
        <v>1398.26</v>
      </c>
      <c r="FS144" s="182">
        <f t="shared" si="130"/>
        <v>7.825475948679073</v>
      </c>
      <c r="FT144" s="69">
        <f t="shared" si="139"/>
        <v>338.5733333333335</v>
      </c>
      <c r="FU144" s="181">
        <f t="shared" si="140"/>
        <v>1320.4360000000006</v>
      </c>
      <c r="FV144" s="166"/>
      <c r="FW144" s="183">
        <f t="shared" si="131"/>
        <v>7.850909090909092</v>
      </c>
      <c r="FX144" s="182">
        <f t="shared" si="132"/>
        <v>8.56272727272727</v>
      </c>
      <c r="FY144" s="69">
        <f t="shared" si="141"/>
        <v>19148.879999999997</v>
      </c>
      <c r="FZ144" s="69">
        <f t="shared" si="142"/>
        <v>2432.71</v>
      </c>
      <c r="GA144" s="69">
        <f t="shared" si="143"/>
        <v>606.7947619047613</v>
      </c>
      <c r="GB144" s="181">
        <f t="shared" si="144"/>
        <v>2336.1598333333313</v>
      </c>
      <c r="GC144" s="162"/>
      <c r="GD144" s="161">
        <f t="shared" si="128"/>
        <v>4095.5</v>
      </c>
      <c r="GE144" s="160">
        <f t="shared" si="145"/>
        <v>19148.879999999997</v>
      </c>
      <c r="GF144" s="69">
        <f t="shared" si="129"/>
        <v>518.94</v>
      </c>
      <c r="GG144" s="24">
        <f t="shared" si="146"/>
        <v>2432.71</v>
      </c>
      <c r="GH144" s="196" t="s">
        <v>248</v>
      </c>
      <c r="GI144" s="161">
        <f t="shared" si="147"/>
        <v>131.139365079365</v>
      </c>
      <c r="GJ144" s="24">
        <f t="shared" si="148"/>
        <v>606.7947619047613</v>
      </c>
    </row>
    <row r="145" spans="1:192" s="20" customFormat="1" ht="12.75">
      <c r="A145" s="20" t="s">
        <v>12</v>
      </c>
      <c r="B145" s="21" t="s">
        <v>117</v>
      </c>
      <c r="C145" s="20">
        <v>6.3</v>
      </c>
      <c r="D145" s="183"/>
      <c r="E145" s="182"/>
      <c r="F145" s="69"/>
      <c r="G145" s="69"/>
      <c r="H145" s="69"/>
      <c r="I145" s="69"/>
      <c r="J145" s="24"/>
      <c r="K145" s="183"/>
      <c r="L145" s="182"/>
      <c r="M145" s="69"/>
      <c r="N145" s="69"/>
      <c r="O145" s="69"/>
      <c r="P145" s="69"/>
      <c r="Q145" s="24"/>
      <c r="R145" s="30"/>
      <c r="S145" s="22"/>
      <c r="T145" s="69"/>
      <c r="U145" s="69"/>
      <c r="V145" s="69"/>
      <c r="W145" s="69"/>
      <c r="X145" s="24"/>
      <c r="Y145" s="183"/>
      <c r="Z145" s="182"/>
      <c r="AA145" s="69"/>
      <c r="AB145" s="69"/>
      <c r="AC145" s="69"/>
      <c r="AD145" s="69"/>
      <c r="AE145" s="24"/>
      <c r="AF145" s="30"/>
      <c r="AG145" s="22"/>
      <c r="AH145" s="22"/>
      <c r="AI145" s="22"/>
      <c r="AJ145" s="22"/>
      <c r="AK145" s="22"/>
      <c r="AL145" s="23"/>
      <c r="AM145" s="183"/>
      <c r="AN145" s="182"/>
      <c r="AO145" s="69"/>
      <c r="AP145" s="69"/>
      <c r="AQ145" s="69"/>
      <c r="AR145" s="69"/>
      <c r="AS145" s="24"/>
      <c r="AT145" s="188"/>
      <c r="AU145" s="187"/>
      <c r="AV145" s="69"/>
      <c r="AW145" s="69"/>
      <c r="AX145" s="69"/>
      <c r="AY145" s="69"/>
      <c r="AZ145" s="24"/>
      <c r="BA145" s="188"/>
      <c r="BB145" s="187"/>
      <c r="BC145" s="69"/>
      <c r="BD145" s="69"/>
      <c r="BE145" s="69"/>
      <c r="BF145" s="69"/>
      <c r="BG145" s="24"/>
      <c r="BH145" s="188">
        <v>7.69</v>
      </c>
      <c r="BI145" s="187">
        <v>8.29</v>
      </c>
      <c r="BJ145" s="69">
        <v>1082</v>
      </c>
      <c r="BK145" s="69">
        <v>140</v>
      </c>
      <c r="BL145" s="69">
        <v>3828</v>
      </c>
      <c r="BM145" s="69">
        <v>384</v>
      </c>
      <c r="BN145" s="24"/>
      <c r="BO145" s="188">
        <v>8.07</v>
      </c>
      <c r="BP145" s="187">
        <v>8.72</v>
      </c>
      <c r="BQ145" s="69">
        <v>1350</v>
      </c>
      <c r="BR145" s="69">
        <v>167</v>
      </c>
      <c r="BS145" s="69">
        <v>3595</v>
      </c>
      <c r="BT145" s="69">
        <v>4734</v>
      </c>
      <c r="BU145" s="69">
        <v>603</v>
      </c>
      <c r="BV145" s="188">
        <v>8.25</v>
      </c>
      <c r="BW145" s="187">
        <v>9.09</v>
      </c>
      <c r="BX145" s="69">
        <v>777</v>
      </c>
      <c r="BY145" s="69">
        <v>94</v>
      </c>
      <c r="BZ145" s="189">
        <v>3936</v>
      </c>
      <c r="CA145" s="69">
        <v>5512</v>
      </c>
      <c r="CB145" s="24">
        <v>698</v>
      </c>
      <c r="CC145" s="69"/>
      <c r="CD145" s="184">
        <f t="shared" si="133"/>
        <v>3209</v>
      </c>
      <c r="CE145" s="69">
        <f t="shared" si="134"/>
        <v>401</v>
      </c>
      <c r="CF145" s="182">
        <f t="shared" si="127"/>
        <v>8.002493765586035</v>
      </c>
      <c r="CG145" s="69">
        <f t="shared" si="135"/>
        <v>108.3650793650794</v>
      </c>
      <c r="CH145" s="181">
        <f t="shared" si="136"/>
        <v>411.78730158730167</v>
      </c>
      <c r="CI145" s="72"/>
      <c r="CJ145" s="188">
        <v>8.22</v>
      </c>
      <c r="CK145" s="187">
        <v>9.1</v>
      </c>
      <c r="CL145" s="69">
        <v>838.22</v>
      </c>
      <c r="CM145" s="69">
        <v>101.92</v>
      </c>
      <c r="CN145" s="189">
        <v>3899.93</v>
      </c>
      <c r="CO145" s="69">
        <v>6350.39</v>
      </c>
      <c r="CP145" s="24">
        <v>800.21</v>
      </c>
      <c r="CQ145" s="188">
        <v>7.86</v>
      </c>
      <c r="CR145" s="187">
        <v>8.69</v>
      </c>
      <c r="CS145" s="69">
        <v>1072</v>
      </c>
      <c r="CT145" s="69">
        <v>136.41</v>
      </c>
      <c r="CU145" s="189">
        <v>4318</v>
      </c>
      <c r="CV145" s="69">
        <v>7422.87</v>
      </c>
      <c r="CW145" s="24">
        <v>937.25</v>
      </c>
      <c r="CX145" s="188">
        <v>8.56</v>
      </c>
      <c r="CY145" s="187">
        <v>9.11</v>
      </c>
      <c r="CZ145" s="69">
        <v>1367.08</v>
      </c>
      <c r="DA145" s="69">
        <v>159.77</v>
      </c>
      <c r="DB145" s="69">
        <v>3549</v>
      </c>
      <c r="DC145" s="69">
        <v>8790.01</v>
      </c>
      <c r="DD145" s="24">
        <v>1097.59</v>
      </c>
      <c r="DE145" s="183">
        <v>8.58</v>
      </c>
      <c r="DF145" s="182">
        <v>9.12</v>
      </c>
      <c r="DG145" s="69">
        <v>1307.67</v>
      </c>
      <c r="DH145" s="69">
        <v>152.34</v>
      </c>
      <c r="DI145" s="69">
        <v>3138</v>
      </c>
      <c r="DJ145" s="69">
        <v>10097.64</v>
      </c>
      <c r="DK145" s="24">
        <v>1250.41</v>
      </c>
      <c r="DL145" s="183"/>
      <c r="DM145" s="182"/>
      <c r="DN145" s="69"/>
      <c r="DO145" s="69"/>
      <c r="DP145" s="69"/>
      <c r="DQ145" s="69"/>
      <c r="DR145" s="24"/>
      <c r="DS145" s="186"/>
      <c r="DT145" s="72"/>
      <c r="DU145" s="72"/>
      <c r="DV145" s="72"/>
      <c r="DW145" s="72"/>
      <c r="DX145" s="72"/>
      <c r="DY145" s="185"/>
      <c r="DZ145" s="186"/>
      <c r="EA145" s="72"/>
      <c r="EB145" s="72"/>
      <c r="EC145" s="72"/>
      <c r="ED145" s="72"/>
      <c r="EE145" s="72"/>
      <c r="EF145" s="185"/>
      <c r="EG145" s="183">
        <v>7.19</v>
      </c>
      <c r="EH145" s="182">
        <v>8.47</v>
      </c>
      <c r="EI145" s="69">
        <v>632.59</v>
      </c>
      <c r="EJ145" s="69">
        <v>87.94</v>
      </c>
      <c r="EK145" s="69">
        <v>5498</v>
      </c>
      <c r="EL145" s="69">
        <v>632.55</v>
      </c>
      <c r="EM145" s="24">
        <v>88.22</v>
      </c>
      <c r="EN145" s="182">
        <v>8.23</v>
      </c>
      <c r="EO145" s="182">
        <v>8.87</v>
      </c>
      <c r="EP145" s="69">
        <v>1427</v>
      </c>
      <c r="EQ145" s="69">
        <v>173.29</v>
      </c>
      <c r="ER145" s="69">
        <v>0</v>
      </c>
      <c r="ES145" s="69">
        <v>2059.53</v>
      </c>
      <c r="ET145" s="69">
        <v>262.14</v>
      </c>
      <c r="EU145" s="191"/>
      <c r="EV145" s="190"/>
      <c r="EW145" s="72"/>
      <c r="EX145" s="72"/>
      <c r="EY145" s="72"/>
      <c r="EZ145" s="72"/>
      <c r="FA145" s="185"/>
      <c r="FB145" s="183">
        <v>8.26</v>
      </c>
      <c r="FC145" s="182">
        <v>8.98</v>
      </c>
      <c r="FD145" s="69">
        <v>1354.48</v>
      </c>
      <c r="FE145" s="69">
        <v>164.03</v>
      </c>
      <c r="FF145" s="69">
        <v>0</v>
      </c>
      <c r="FG145" s="69">
        <v>5045.15</v>
      </c>
      <c r="FH145" s="69">
        <v>609.66</v>
      </c>
      <c r="FI145" s="186"/>
      <c r="FJ145" s="72"/>
      <c r="FK145" s="72"/>
      <c r="FL145" s="72"/>
      <c r="FM145" s="72"/>
      <c r="FN145" s="72"/>
      <c r="FO145" s="185"/>
      <c r="FP145" s="72"/>
      <c r="FQ145" s="184">
        <f t="shared" si="137"/>
        <v>7999.040000000001</v>
      </c>
      <c r="FR145" s="69">
        <f t="shared" si="138"/>
        <v>975.7</v>
      </c>
      <c r="FS145" s="182">
        <f t="shared" si="130"/>
        <v>8.198257661166343</v>
      </c>
      <c r="FT145" s="69">
        <f t="shared" si="139"/>
        <v>293.98888888888905</v>
      </c>
      <c r="FU145" s="181">
        <f t="shared" si="140"/>
        <v>1146.5566666666673</v>
      </c>
      <c r="FV145" s="166"/>
      <c r="FW145" s="183">
        <f t="shared" si="131"/>
        <v>8.091</v>
      </c>
      <c r="FX145" s="182">
        <f t="shared" si="132"/>
        <v>8.844</v>
      </c>
      <c r="FY145" s="69">
        <f t="shared" si="141"/>
        <v>11208.04</v>
      </c>
      <c r="FZ145" s="69">
        <f t="shared" si="142"/>
        <v>1376.6999999999998</v>
      </c>
      <c r="GA145" s="69">
        <f t="shared" si="143"/>
        <v>402.35396825396856</v>
      </c>
      <c r="GB145" s="181">
        <f t="shared" si="144"/>
        <v>1549.062777777779</v>
      </c>
      <c r="GC145" s="162"/>
      <c r="GD145" s="161">
        <f t="shared" si="128"/>
        <v>5045.15</v>
      </c>
      <c r="GE145" s="160">
        <f t="shared" si="145"/>
        <v>11208.04</v>
      </c>
      <c r="GF145" s="69">
        <f t="shared" si="129"/>
        <v>609.66</v>
      </c>
      <c r="GG145" s="24">
        <f t="shared" si="146"/>
        <v>1376.6999999999998</v>
      </c>
      <c r="GH145" s="69"/>
      <c r="GI145" s="161">
        <f t="shared" si="147"/>
        <v>191.15746031746028</v>
      </c>
      <c r="GJ145" s="24">
        <f t="shared" si="148"/>
        <v>402.35396825396856</v>
      </c>
    </row>
    <row r="146" spans="1:192" s="20" customFormat="1" ht="12.75">
      <c r="A146" s="20" t="s">
        <v>12</v>
      </c>
      <c r="B146" s="202" t="s">
        <v>118</v>
      </c>
      <c r="C146" s="20">
        <v>6.3</v>
      </c>
      <c r="D146" s="183"/>
      <c r="E146" s="182"/>
      <c r="F146" s="69"/>
      <c r="G146" s="69"/>
      <c r="H146" s="69"/>
      <c r="I146" s="69"/>
      <c r="J146" s="24"/>
      <c r="K146" s="183"/>
      <c r="L146" s="182"/>
      <c r="M146" s="69"/>
      <c r="N146" s="69"/>
      <c r="O146" s="69"/>
      <c r="P146" s="69"/>
      <c r="Q146" s="24"/>
      <c r="R146" s="30"/>
      <c r="S146" s="22"/>
      <c r="T146" s="69"/>
      <c r="U146" s="69"/>
      <c r="V146" s="69"/>
      <c r="W146" s="69"/>
      <c r="X146" s="24"/>
      <c r="Y146" s="183"/>
      <c r="Z146" s="182"/>
      <c r="AA146" s="69"/>
      <c r="AB146" s="69"/>
      <c r="AC146" s="69"/>
      <c r="AD146" s="69"/>
      <c r="AE146" s="24"/>
      <c r="AF146" s="30"/>
      <c r="AG146" s="22"/>
      <c r="AH146" s="22"/>
      <c r="AI146" s="22"/>
      <c r="AJ146" s="22"/>
      <c r="AK146" s="22"/>
      <c r="AL146" s="23"/>
      <c r="AM146" s="183"/>
      <c r="AN146" s="182"/>
      <c r="AO146" s="69"/>
      <c r="AP146" s="69"/>
      <c r="AQ146" s="69"/>
      <c r="AR146" s="69"/>
      <c r="AS146" s="24"/>
      <c r="AT146" s="188"/>
      <c r="AU146" s="187"/>
      <c r="AV146" s="69"/>
      <c r="AW146" s="69"/>
      <c r="AX146" s="69"/>
      <c r="AY146" s="69"/>
      <c r="AZ146" s="24"/>
      <c r="BA146" s="188">
        <v>9.32</v>
      </c>
      <c r="BB146" s="187">
        <v>10.07</v>
      </c>
      <c r="BC146" s="69">
        <v>2959</v>
      </c>
      <c r="BD146" s="69">
        <v>317</v>
      </c>
      <c r="BE146" s="69">
        <v>2129</v>
      </c>
      <c r="BF146" s="69">
        <v>2958</v>
      </c>
      <c r="BG146" s="24">
        <v>319</v>
      </c>
      <c r="BH146" s="188">
        <v>9.43</v>
      </c>
      <c r="BI146" s="187">
        <v>10.02</v>
      </c>
      <c r="BJ146" s="69">
        <v>1733</v>
      </c>
      <c r="BK146" s="69">
        <v>183</v>
      </c>
      <c r="BL146" s="69">
        <v>1820</v>
      </c>
      <c r="BM146" s="69">
        <v>4692</v>
      </c>
      <c r="BN146" s="24">
        <v>503</v>
      </c>
      <c r="BO146" s="188"/>
      <c r="BP146" s="187"/>
      <c r="BQ146" s="69"/>
      <c r="BR146" s="69"/>
      <c r="BS146" s="69"/>
      <c r="BT146" s="69"/>
      <c r="BU146" s="69"/>
      <c r="BV146" s="188">
        <v>9.63</v>
      </c>
      <c r="BW146" s="187">
        <v>10.55</v>
      </c>
      <c r="BX146" s="69">
        <v>2222</v>
      </c>
      <c r="BY146" s="69">
        <v>230</v>
      </c>
      <c r="BZ146" s="189">
        <v>2312</v>
      </c>
      <c r="CA146" s="69">
        <v>6914</v>
      </c>
      <c r="CB146" s="24">
        <v>735</v>
      </c>
      <c r="CC146" s="69"/>
      <c r="CD146" s="184">
        <f t="shared" si="133"/>
        <v>6914</v>
      </c>
      <c r="CE146" s="69">
        <f t="shared" si="134"/>
        <v>730</v>
      </c>
      <c r="CF146" s="182">
        <f t="shared" si="127"/>
        <v>9.471232876712328</v>
      </c>
      <c r="CG146" s="69">
        <f t="shared" si="135"/>
        <v>367.4603174603176</v>
      </c>
      <c r="CH146" s="181">
        <f t="shared" si="136"/>
        <v>1396.3492063492067</v>
      </c>
      <c r="CI146" s="72"/>
      <c r="CJ146" s="188">
        <v>9.43</v>
      </c>
      <c r="CK146" s="187">
        <v>10.43</v>
      </c>
      <c r="CL146" s="69">
        <v>1143.34</v>
      </c>
      <c r="CM146" s="69">
        <v>121.23</v>
      </c>
      <c r="CN146" s="189">
        <v>2236.43</v>
      </c>
      <c r="CO146" s="69">
        <v>8058.07</v>
      </c>
      <c r="CP146" s="24">
        <v>857.27</v>
      </c>
      <c r="CQ146" s="188">
        <v>9.34</v>
      </c>
      <c r="CR146" s="187">
        <v>10.29</v>
      </c>
      <c r="CS146" s="69">
        <v>1275.96</v>
      </c>
      <c r="CT146" s="69">
        <v>136.68</v>
      </c>
      <c r="CU146" s="189">
        <v>1988</v>
      </c>
      <c r="CV146" s="69">
        <v>9333.98</v>
      </c>
      <c r="CW146" s="24">
        <v>994.95</v>
      </c>
      <c r="CX146" s="201"/>
      <c r="CY146" s="200"/>
      <c r="CZ146" s="199"/>
      <c r="DA146" s="199"/>
      <c r="DB146" s="199"/>
      <c r="DC146" s="199"/>
      <c r="DD146" s="198"/>
      <c r="DE146" s="183">
        <v>9.44</v>
      </c>
      <c r="DF146" s="182">
        <v>10.16</v>
      </c>
      <c r="DG146" s="69">
        <v>2814</v>
      </c>
      <c r="DH146" s="69">
        <v>297.93</v>
      </c>
      <c r="DI146" s="69">
        <v>2113.36</v>
      </c>
      <c r="DJ146" s="69">
        <v>12148</v>
      </c>
      <c r="DK146" s="24">
        <v>1293.96</v>
      </c>
      <c r="DL146" s="183"/>
      <c r="DM146" s="182"/>
      <c r="DN146" s="69"/>
      <c r="DO146" s="69"/>
      <c r="DP146" s="69"/>
      <c r="DQ146" s="69"/>
      <c r="DR146" s="24"/>
      <c r="DS146" s="186"/>
      <c r="DT146" s="72"/>
      <c r="DU146" s="72"/>
      <c r="DV146" s="72"/>
      <c r="DW146" s="72"/>
      <c r="DX146" s="72"/>
      <c r="DY146" s="185"/>
      <c r="DZ146" s="186"/>
      <c r="EA146" s="72"/>
      <c r="EB146" s="72"/>
      <c r="EC146" s="72"/>
      <c r="ED146" s="72"/>
      <c r="EE146" s="72"/>
      <c r="EF146" s="185"/>
      <c r="EG146" s="183">
        <v>9.17</v>
      </c>
      <c r="EH146" s="182">
        <v>10.06</v>
      </c>
      <c r="EI146" s="69">
        <v>1930.85</v>
      </c>
      <c r="EJ146" s="69">
        <v>210.55</v>
      </c>
      <c r="EK146" s="69">
        <v>2656</v>
      </c>
      <c r="EL146" s="69">
        <v>14078.81</v>
      </c>
      <c r="EM146" s="24">
        <v>1505.7</v>
      </c>
      <c r="EN146" s="182">
        <v>9.41</v>
      </c>
      <c r="EO146" s="182">
        <v>10.09</v>
      </c>
      <c r="EP146" s="69">
        <v>1845.54</v>
      </c>
      <c r="EQ146" s="69">
        <v>196.11</v>
      </c>
      <c r="ER146" s="69">
        <v>0</v>
      </c>
      <c r="ES146" s="69">
        <v>15924.29</v>
      </c>
      <c r="ET146" s="69">
        <v>1702.61</v>
      </c>
      <c r="EU146" s="191"/>
      <c r="EV146" s="190"/>
      <c r="EW146" s="72"/>
      <c r="EX146" s="72"/>
      <c r="EY146" s="72"/>
      <c r="EZ146" s="72"/>
      <c r="FA146" s="185"/>
      <c r="FB146" s="183">
        <v>9.25</v>
      </c>
      <c r="FC146" s="182">
        <v>10.2</v>
      </c>
      <c r="FD146" s="69">
        <v>1363.93</v>
      </c>
      <c r="FE146" s="69">
        <v>147.39</v>
      </c>
      <c r="FF146" s="69">
        <v>0</v>
      </c>
      <c r="FG146" s="69">
        <v>19013.91</v>
      </c>
      <c r="FH146" s="69">
        <v>2031.53</v>
      </c>
      <c r="FI146" s="186"/>
      <c r="FJ146" s="72"/>
      <c r="FK146" s="72"/>
      <c r="FL146" s="72"/>
      <c r="FM146" s="72"/>
      <c r="FN146" s="72"/>
      <c r="FO146" s="185"/>
      <c r="FP146" s="72"/>
      <c r="FQ146" s="184">
        <f t="shared" si="137"/>
        <v>10373.619999999999</v>
      </c>
      <c r="FR146" s="69">
        <f t="shared" si="138"/>
        <v>1109.89</v>
      </c>
      <c r="FS146" s="182">
        <f t="shared" si="130"/>
        <v>9.346529836290081</v>
      </c>
      <c r="FT146" s="69">
        <f t="shared" si="139"/>
        <v>536.7163492063489</v>
      </c>
      <c r="FU146" s="181">
        <f t="shared" si="140"/>
        <v>2093.193761904761</v>
      </c>
      <c r="FV146" s="166"/>
      <c r="FW146" s="183">
        <f t="shared" si="131"/>
        <v>9.379999999999999</v>
      </c>
      <c r="FX146" s="182">
        <f t="shared" si="132"/>
        <v>10.207777777777778</v>
      </c>
      <c r="FY146" s="69">
        <f t="shared" si="141"/>
        <v>17287.62</v>
      </c>
      <c r="FZ146" s="69">
        <f t="shared" si="142"/>
        <v>1839.89</v>
      </c>
      <c r="GA146" s="69">
        <f t="shared" si="143"/>
        <v>904.1766666666665</v>
      </c>
      <c r="GB146" s="181">
        <f t="shared" si="144"/>
        <v>3481.080166666666</v>
      </c>
      <c r="GC146" s="162"/>
      <c r="GD146" s="161">
        <f t="shared" si="128"/>
        <v>19013.91</v>
      </c>
      <c r="GE146" s="160">
        <f t="shared" si="145"/>
        <v>17287.62</v>
      </c>
      <c r="GF146" s="69">
        <f t="shared" si="129"/>
        <v>2031.53</v>
      </c>
      <c r="GG146" s="24">
        <f t="shared" si="146"/>
        <v>1839.89</v>
      </c>
      <c r="GH146" s="69"/>
      <c r="GI146" s="161">
        <f t="shared" si="147"/>
        <v>986.5509523809526</v>
      </c>
      <c r="GJ146" s="24">
        <f t="shared" si="148"/>
        <v>904.1766666666665</v>
      </c>
    </row>
    <row r="147" spans="1:192" s="20" customFormat="1" ht="12.75">
      <c r="A147" s="20" t="s">
        <v>12</v>
      </c>
      <c r="B147" s="21" t="s">
        <v>119</v>
      </c>
      <c r="C147" s="20">
        <v>6.3</v>
      </c>
      <c r="D147" s="183"/>
      <c r="E147" s="182"/>
      <c r="F147" s="69"/>
      <c r="G147" s="69"/>
      <c r="H147" s="69"/>
      <c r="I147" s="69"/>
      <c r="J147" s="24"/>
      <c r="K147" s="183"/>
      <c r="L147" s="182"/>
      <c r="M147" s="69"/>
      <c r="N147" s="69"/>
      <c r="O147" s="69"/>
      <c r="P147" s="69"/>
      <c r="Q147" s="24"/>
      <c r="R147" s="30"/>
      <c r="S147" s="22"/>
      <c r="T147" s="69"/>
      <c r="U147" s="69"/>
      <c r="V147" s="69"/>
      <c r="W147" s="69"/>
      <c r="X147" s="24"/>
      <c r="Y147" s="183"/>
      <c r="Z147" s="182"/>
      <c r="AA147" s="69"/>
      <c r="AB147" s="69"/>
      <c r="AC147" s="69"/>
      <c r="AD147" s="69"/>
      <c r="AE147" s="24"/>
      <c r="AF147" s="30"/>
      <c r="AG147" s="22"/>
      <c r="AH147" s="22"/>
      <c r="AI147" s="22"/>
      <c r="AJ147" s="22"/>
      <c r="AK147" s="22"/>
      <c r="AL147" s="23"/>
      <c r="AM147" s="183"/>
      <c r="AN147" s="182"/>
      <c r="AO147" s="69"/>
      <c r="AP147" s="69"/>
      <c r="AQ147" s="69"/>
      <c r="AR147" s="69"/>
      <c r="AS147" s="24"/>
      <c r="AT147" s="188">
        <v>9.8</v>
      </c>
      <c r="AU147" s="187">
        <v>10.57</v>
      </c>
      <c r="AV147" s="69">
        <v>3192</v>
      </c>
      <c r="AW147" s="69">
        <v>325</v>
      </c>
      <c r="AX147" s="69">
        <v>2456</v>
      </c>
      <c r="AY147" s="69">
        <v>3192</v>
      </c>
      <c r="AZ147" s="24">
        <v>327</v>
      </c>
      <c r="BA147" s="188">
        <v>10.19</v>
      </c>
      <c r="BB147" s="187">
        <v>11.1</v>
      </c>
      <c r="BC147" s="69">
        <v>2414</v>
      </c>
      <c r="BD147" s="69">
        <v>236</v>
      </c>
      <c r="BE147" s="69">
        <v>2611</v>
      </c>
      <c r="BF147" s="69">
        <v>5607</v>
      </c>
      <c r="BG147" s="24">
        <v>565</v>
      </c>
      <c r="BH147" s="188">
        <v>10.19</v>
      </c>
      <c r="BI147" s="187">
        <v>11.1</v>
      </c>
      <c r="BJ147" s="69">
        <v>2414</v>
      </c>
      <c r="BK147" s="69">
        <v>236</v>
      </c>
      <c r="BL147" s="69">
        <v>2611</v>
      </c>
      <c r="BM147" s="69">
        <v>5607</v>
      </c>
      <c r="BN147" s="24">
        <v>565</v>
      </c>
      <c r="BO147" s="188">
        <v>9.86</v>
      </c>
      <c r="BP147" s="187">
        <v>10.91</v>
      </c>
      <c r="BQ147" s="69">
        <v>1963</v>
      </c>
      <c r="BR147" s="69">
        <v>199</v>
      </c>
      <c r="BS147" s="69">
        <v>2540</v>
      </c>
      <c r="BT147" s="69">
        <v>7570</v>
      </c>
      <c r="BU147" s="69">
        <v>765</v>
      </c>
      <c r="BV147" s="188">
        <v>9.95</v>
      </c>
      <c r="BW147" s="187">
        <v>11.13</v>
      </c>
      <c r="BX147" s="69">
        <v>2100</v>
      </c>
      <c r="BY147" s="69">
        <v>210</v>
      </c>
      <c r="BZ147" s="189">
        <v>2474</v>
      </c>
      <c r="CA147" s="69">
        <v>9670</v>
      </c>
      <c r="CB147" s="24">
        <v>977</v>
      </c>
      <c r="CC147" s="69"/>
      <c r="CD147" s="184">
        <f t="shared" si="133"/>
        <v>12083</v>
      </c>
      <c r="CE147" s="69">
        <f t="shared" si="134"/>
        <v>1206</v>
      </c>
      <c r="CF147" s="182">
        <f t="shared" si="127"/>
        <v>10.019071310116086</v>
      </c>
      <c r="CG147" s="69">
        <f t="shared" si="135"/>
        <v>711.936507936508</v>
      </c>
      <c r="CH147" s="181">
        <f t="shared" si="136"/>
        <v>2705.35873015873</v>
      </c>
      <c r="CI147" s="72"/>
      <c r="CJ147" s="188">
        <v>9.94</v>
      </c>
      <c r="CK147" s="187">
        <v>11.18</v>
      </c>
      <c r="CL147" s="69">
        <v>2075.41</v>
      </c>
      <c r="CM147" s="69">
        <v>208.83</v>
      </c>
      <c r="CN147" s="189">
        <v>2373.51</v>
      </c>
      <c r="CO147" s="69">
        <v>11745.81</v>
      </c>
      <c r="CP147" s="24">
        <v>1187.58</v>
      </c>
      <c r="CQ147" s="188">
        <v>9.8</v>
      </c>
      <c r="CR147" s="187">
        <v>11.13</v>
      </c>
      <c r="CS147" s="69">
        <v>2133.92</v>
      </c>
      <c r="CT147" s="69">
        <v>217.8</v>
      </c>
      <c r="CU147" s="189">
        <v>2357</v>
      </c>
      <c r="CV147" s="69">
        <v>13879.72</v>
      </c>
      <c r="CW147" s="24">
        <v>1406.47</v>
      </c>
      <c r="CX147" s="188">
        <v>9.82</v>
      </c>
      <c r="CY147" s="187">
        <v>10.97</v>
      </c>
      <c r="CZ147" s="69">
        <v>2320.45</v>
      </c>
      <c r="DA147" s="69">
        <v>236.41</v>
      </c>
      <c r="DB147" s="69">
        <v>2607</v>
      </c>
      <c r="DC147" s="69">
        <v>16200.16</v>
      </c>
      <c r="DD147" s="24">
        <v>1644.15</v>
      </c>
      <c r="DE147" s="183">
        <v>9.9</v>
      </c>
      <c r="DF147" s="182">
        <v>10.84</v>
      </c>
      <c r="DG147" s="69">
        <v>1892.5</v>
      </c>
      <c r="DH147" s="69">
        <v>191.13</v>
      </c>
      <c r="DI147" s="69">
        <v>2626</v>
      </c>
      <c r="DJ147" s="69">
        <v>18092.65</v>
      </c>
      <c r="DK147" s="24">
        <v>1836.4</v>
      </c>
      <c r="DL147" s="183">
        <v>10.14</v>
      </c>
      <c r="DM147" s="182">
        <v>11.06</v>
      </c>
      <c r="DN147" s="69">
        <v>940.39</v>
      </c>
      <c r="DO147" s="69">
        <v>92.75</v>
      </c>
      <c r="DP147" s="69">
        <v>2644</v>
      </c>
      <c r="DQ147" s="69">
        <v>19033.09</v>
      </c>
      <c r="DR147" s="24">
        <v>1929.33</v>
      </c>
      <c r="DS147" s="186"/>
      <c r="DT147" s="72"/>
      <c r="DU147" s="72"/>
      <c r="DV147" s="72"/>
      <c r="DW147" s="72"/>
      <c r="DX147" s="72"/>
      <c r="DY147" s="185"/>
      <c r="DZ147" s="186"/>
      <c r="EA147" s="72"/>
      <c r="EB147" s="72"/>
      <c r="EC147" s="72"/>
      <c r="ED147" s="72"/>
      <c r="EE147" s="72"/>
      <c r="EF147" s="185"/>
      <c r="EG147" s="183">
        <v>9.87</v>
      </c>
      <c r="EH147" s="182">
        <v>11.17</v>
      </c>
      <c r="EI147" s="69">
        <v>1836.89</v>
      </c>
      <c r="EJ147" s="69">
        <v>186.11</v>
      </c>
      <c r="EK147" s="69">
        <v>2979</v>
      </c>
      <c r="EL147" s="69">
        <v>20869.97</v>
      </c>
      <c r="EM147" s="24">
        <v>2116.3</v>
      </c>
      <c r="EN147" s="182">
        <v>10.2</v>
      </c>
      <c r="EO147" s="182">
        <v>11.19</v>
      </c>
      <c r="EP147" s="69">
        <v>2463.18</v>
      </c>
      <c r="EQ147" s="69">
        <v>241.36</v>
      </c>
      <c r="ER147" s="69">
        <v>0</v>
      </c>
      <c r="ES147" s="69">
        <v>23333.1</v>
      </c>
      <c r="ET147" s="69">
        <v>2359.14</v>
      </c>
      <c r="EU147" s="183">
        <v>10.35</v>
      </c>
      <c r="EV147" s="182">
        <v>11.34</v>
      </c>
      <c r="EW147" s="69">
        <v>2551.79</v>
      </c>
      <c r="EX147" s="69">
        <v>246.47</v>
      </c>
      <c r="EY147" s="69">
        <v>0</v>
      </c>
      <c r="EZ147" s="69">
        <v>25884.81</v>
      </c>
      <c r="FA147" s="24">
        <v>2606.63</v>
      </c>
      <c r="FB147" s="183">
        <v>10.03</v>
      </c>
      <c r="FC147" s="182">
        <v>11</v>
      </c>
      <c r="FD147" s="69">
        <v>1981.39</v>
      </c>
      <c r="FE147" s="69">
        <v>197.44</v>
      </c>
      <c r="FF147" s="69">
        <v>0</v>
      </c>
      <c r="FG147" s="69">
        <v>27866.28</v>
      </c>
      <c r="FH147" s="69">
        <v>2804.79</v>
      </c>
      <c r="FI147" s="186"/>
      <c r="FJ147" s="72"/>
      <c r="FK147" s="72"/>
      <c r="FL147" s="72"/>
      <c r="FM147" s="72"/>
      <c r="FN147" s="72"/>
      <c r="FO147" s="185"/>
      <c r="FP147" s="72"/>
      <c r="FQ147" s="184">
        <f t="shared" si="137"/>
        <v>18195.92</v>
      </c>
      <c r="FR147" s="69">
        <f t="shared" si="138"/>
        <v>1818.3</v>
      </c>
      <c r="FS147" s="182">
        <f t="shared" si="130"/>
        <v>10.00710553814002</v>
      </c>
      <c r="FT147" s="69">
        <f t="shared" si="139"/>
        <v>1069.9412698412696</v>
      </c>
      <c r="FU147" s="181">
        <f t="shared" si="140"/>
        <v>4172.770952380951</v>
      </c>
      <c r="FV147" s="166"/>
      <c r="FW147" s="183">
        <f t="shared" si="131"/>
        <v>10.002857142857144</v>
      </c>
      <c r="FX147" s="182">
        <f t="shared" si="132"/>
        <v>11.049285714285713</v>
      </c>
      <c r="FY147" s="69">
        <f t="shared" si="141"/>
        <v>30278.92</v>
      </c>
      <c r="FZ147" s="69">
        <f t="shared" si="142"/>
        <v>3024.3</v>
      </c>
      <c r="GA147" s="69">
        <f t="shared" si="143"/>
        <v>1781.8777777777777</v>
      </c>
      <c r="GB147" s="181">
        <f t="shared" si="144"/>
        <v>6860.229444444444</v>
      </c>
      <c r="GC147" s="162"/>
      <c r="GD147" s="161">
        <f t="shared" si="128"/>
        <v>27866.28</v>
      </c>
      <c r="GE147" s="160">
        <f t="shared" si="145"/>
        <v>30278.92</v>
      </c>
      <c r="GF147" s="69">
        <f t="shared" si="129"/>
        <v>2804.79</v>
      </c>
      <c r="GG147" s="24">
        <f t="shared" si="146"/>
        <v>3024.3</v>
      </c>
      <c r="GH147" s="69"/>
      <c r="GI147" s="161">
        <f t="shared" si="147"/>
        <v>1618.4290476190472</v>
      </c>
      <c r="GJ147" s="24">
        <f t="shared" si="148"/>
        <v>1781.8777777777777</v>
      </c>
    </row>
    <row r="148" spans="1:192" s="20" customFormat="1" ht="12.75">
      <c r="A148" s="20" t="s">
        <v>12</v>
      </c>
      <c r="B148" s="21" t="s">
        <v>120</v>
      </c>
      <c r="C148" s="20">
        <v>6.3</v>
      </c>
      <c r="D148" s="183"/>
      <c r="E148" s="182"/>
      <c r="F148" s="69"/>
      <c r="G148" s="69"/>
      <c r="H148" s="69"/>
      <c r="I148" s="69"/>
      <c r="J148" s="24"/>
      <c r="K148" s="183"/>
      <c r="L148" s="182"/>
      <c r="M148" s="69"/>
      <c r="N148" s="69"/>
      <c r="O148" s="69"/>
      <c r="P148" s="69"/>
      <c r="Q148" s="24"/>
      <c r="R148" s="30"/>
      <c r="S148" s="22"/>
      <c r="T148" s="69"/>
      <c r="U148" s="69"/>
      <c r="V148" s="69"/>
      <c r="W148" s="69"/>
      <c r="X148" s="24"/>
      <c r="Y148" s="183"/>
      <c r="Z148" s="182"/>
      <c r="AA148" s="69"/>
      <c r="AB148" s="69"/>
      <c r="AC148" s="69"/>
      <c r="AD148" s="69"/>
      <c r="AE148" s="24"/>
      <c r="AF148" s="30"/>
      <c r="AG148" s="22"/>
      <c r="AH148" s="22"/>
      <c r="AI148" s="22"/>
      <c r="AJ148" s="22"/>
      <c r="AK148" s="22"/>
      <c r="AL148" s="23"/>
      <c r="AM148" s="183"/>
      <c r="AN148" s="182"/>
      <c r="AO148" s="69"/>
      <c r="AP148" s="69"/>
      <c r="AQ148" s="69"/>
      <c r="AR148" s="69"/>
      <c r="AS148" s="24"/>
      <c r="AT148" s="188"/>
      <c r="AU148" s="187"/>
      <c r="AV148" s="69"/>
      <c r="AW148" s="69"/>
      <c r="AX148" s="69"/>
      <c r="AY148" s="69"/>
      <c r="AZ148" s="24"/>
      <c r="BA148" s="188">
        <v>8.15</v>
      </c>
      <c r="BB148" s="187">
        <v>8.86</v>
      </c>
      <c r="BC148" s="69">
        <v>919</v>
      </c>
      <c r="BD148" s="69">
        <v>112</v>
      </c>
      <c r="BE148" s="69">
        <v>1493</v>
      </c>
      <c r="BF148" s="69">
        <v>919</v>
      </c>
      <c r="BG148" s="24">
        <v>113</v>
      </c>
      <c r="BH148" s="188">
        <v>8.95</v>
      </c>
      <c r="BI148" s="187">
        <v>9.24</v>
      </c>
      <c r="BJ148" s="69">
        <v>1132</v>
      </c>
      <c r="BK148" s="69">
        <v>126</v>
      </c>
      <c r="BL148" s="69">
        <v>1215</v>
      </c>
      <c r="BM148" s="69">
        <v>2051</v>
      </c>
      <c r="BN148" s="24">
        <v>240</v>
      </c>
      <c r="BO148" s="188">
        <v>8.55</v>
      </c>
      <c r="BP148" s="187">
        <v>8.98</v>
      </c>
      <c r="BQ148" s="69">
        <v>771</v>
      </c>
      <c r="BR148" s="69">
        <v>90</v>
      </c>
      <c r="BS148" s="69">
        <v>1646</v>
      </c>
      <c r="BT148" s="69">
        <v>2822</v>
      </c>
      <c r="BU148" s="69">
        <v>331</v>
      </c>
      <c r="BV148" s="188">
        <v>8.59</v>
      </c>
      <c r="BW148" s="187">
        <v>9.06</v>
      </c>
      <c r="BX148" s="69">
        <v>1106</v>
      </c>
      <c r="BY148" s="69">
        <v>128</v>
      </c>
      <c r="BZ148" s="189">
        <v>1423</v>
      </c>
      <c r="CA148" s="69">
        <v>3929</v>
      </c>
      <c r="CB148" s="24">
        <v>460</v>
      </c>
      <c r="CC148" s="69"/>
      <c r="CD148" s="184">
        <f t="shared" si="133"/>
        <v>3928</v>
      </c>
      <c r="CE148" s="69">
        <f t="shared" si="134"/>
        <v>456</v>
      </c>
      <c r="CF148" s="182">
        <f t="shared" si="127"/>
        <v>8.614035087719298</v>
      </c>
      <c r="CG148" s="69">
        <f t="shared" si="135"/>
        <v>167.4920634920635</v>
      </c>
      <c r="CH148" s="181">
        <f t="shared" si="136"/>
        <v>636.4698412698413</v>
      </c>
      <c r="CI148" s="72"/>
      <c r="CJ148" s="188">
        <v>8.48</v>
      </c>
      <c r="CK148" s="187">
        <v>9.03</v>
      </c>
      <c r="CL148" s="69">
        <v>711.51</v>
      </c>
      <c r="CM148" s="69">
        <v>83.89</v>
      </c>
      <c r="CN148" s="189">
        <v>1409.68</v>
      </c>
      <c r="CO148" s="69">
        <v>4640.99</v>
      </c>
      <c r="CP148" s="24">
        <v>544.78</v>
      </c>
      <c r="CQ148" s="188">
        <v>8.75</v>
      </c>
      <c r="CR148" s="187">
        <v>9.27</v>
      </c>
      <c r="CS148" s="69">
        <v>864.7</v>
      </c>
      <c r="CT148" s="69">
        <v>98.83</v>
      </c>
      <c r="CU148" s="189">
        <v>1387.75</v>
      </c>
      <c r="CV148" s="69">
        <v>5505.67</v>
      </c>
      <c r="CW148" s="24">
        <v>643.98</v>
      </c>
      <c r="CX148" s="188">
        <v>8.63</v>
      </c>
      <c r="CY148" s="187">
        <v>9.07</v>
      </c>
      <c r="CZ148" s="69">
        <v>1138.13</v>
      </c>
      <c r="DA148" s="69">
        <v>131.85</v>
      </c>
      <c r="DB148" s="69">
        <v>1622</v>
      </c>
      <c r="DC148" s="69">
        <v>6643.74</v>
      </c>
      <c r="DD148" s="24">
        <v>776.16</v>
      </c>
      <c r="DE148" s="183">
        <v>8.77</v>
      </c>
      <c r="DF148" s="182">
        <v>9.08</v>
      </c>
      <c r="DG148" s="69">
        <v>1327.73</v>
      </c>
      <c r="DH148" s="69">
        <v>151.31</v>
      </c>
      <c r="DI148" s="69">
        <v>1194</v>
      </c>
      <c r="DJ148" s="69">
        <v>7971.48</v>
      </c>
      <c r="DK148" s="24">
        <v>928.12</v>
      </c>
      <c r="DL148" s="183">
        <v>9.1</v>
      </c>
      <c r="DM148" s="182">
        <v>9.47</v>
      </c>
      <c r="DN148" s="69">
        <v>350.9</v>
      </c>
      <c r="DO148" s="69">
        <v>38.55</v>
      </c>
      <c r="DP148" s="69">
        <v>1453</v>
      </c>
      <c r="DQ148" s="69">
        <v>8322.37</v>
      </c>
      <c r="DR148" s="24">
        <v>966.67</v>
      </c>
      <c r="DS148" s="186"/>
      <c r="DT148" s="72"/>
      <c r="DU148" s="72"/>
      <c r="DV148" s="72"/>
      <c r="DW148" s="72"/>
      <c r="DX148" s="72"/>
      <c r="DY148" s="185"/>
      <c r="DZ148" s="186"/>
      <c r="EA148" s="72"/>
      <c r="EB148" s="72"/>
      <c r="EC148" s="72"/>
      <c r="ED148" s="72"/>
      <c r="EE148" s="72"/>
      <c r="EF148" s="185"/>
      <c r="EG148" s="183">
        <v>9.24</v>
      </c>
      <c r="EH148" s="182">
        <v>9.59</v>
      </c>
      <c r="EI148" s="69">
        <v>1218.14</v>
      </c>
      <c r="EJ148" s="69">
        <v>131.77</v>
      </c>
      <c r="EK148" s="69">
        <v>1316</v>
      </c>
      <c r="EL148" s="69">
        <v>9540.49</v>
      </c>
      <c r="EM148" s="24">
        <v>1098.79</v>
      </c>
      <c r="EN148" s="182">
        <v>8.83</v>
      </c>
      <c r="EO148" s="182">
        <v>9.33</v>
      </c>
      <c r="EP148" s="69">
        <v>675.29</v>
      </c>
      <c r="EQ148" s="69">
        <v>76.44</v>
      </c>
      <c r="ER148" s="69">
        <v>0</v>
      </c>
      <c r="ES148" s="69">
        <v>10215.74</v>
      </c>
      <c r="ET148" s="69">
        <v>1175.53</v>
      </c>
      <c r="EU148" s="183">
        <v>8.08</v>
      </c>
      <c r="EV148" s="182">
        <v>8.61</v>
      </c>
      <c r="EW148" s="69">
        <v>447.96</v>
      </c>
      <c r="EX148" s="69">
        <v>55.46</v>
      </c>
      <c r="EY148" s="69">
        <v>0</v>
      </c>
      <c r="EZ148" s="69">
        <v>10663.68</v>
      </c>
      <c r="FA148" s="24">
        <v>1231.58</v>
      </c>
      <c r="FB148" s="183">
        <v>8.6</v>
      </c>
      <c r="FC148" s="182">
        <v>9.2</v>
      </c>
      <c r="FD148" s="69">
        <v>658.05</v>
      </c>
      <c r="FE148" s="69">
        <v>76.47</v>
      </c>
      <c r="FF148" s="69">
        <v>0</v>
      </c>
      <c r="FG148" s="69">
        <v>11321.68</v>
      </c>
      <c r="FH148" s="69">
        <v>1308.31</v>
      </c>
      <c r="FI148" s="186"/>
      <c r="FJ148" s="72"/>
      <c r="FK148" s="72"/>
      <c r="FL148" s="72"/>
      <c r="FM148" s="72"/>
      <c r="FN148" s="72"/>
      <c r="FO148" s="185"/>
      <c r="FP148" s="72"/>
      <c r="FQ148" s="184">
        <f t="shared" si="137"/>
        <v>7392.410000000001</v>
      </c>
      <c r="FR148" s="69">
        <f t="shared" si="138"/>
        <v>844.5700000000002</v>
      </c>
      <c r="FS148" s="182">
        <f t="shared" si="130"/>
        <v>8.75286832352558</v>
      </c>
      <c r="FT148" s="69">
        <f t="shared" si="139"/>
        <v>328.82841269841265</v>
      </c>
      <c r="FU148" s="181">
        <f t="shared" si="140"/>
        <v>1282.4308095238093</v>
      </c>
      <c r="FV148" s="166"/>
      <c r="FW148" s="183">
        <f t="shared" si="131"/>
        <v>8.670769230769231</v>
      </c>
      <c r="FX148" s="182">
        <f t="shared" si="132"/>
        <v>9.137692307692307</v>
      </c>
      <c r="FY148" s="69">
        <f t="shared" si="141"/>
        <v>11320.41</v>
      </c>
      <c r="FZ148" s="69">
        <f t="shared" si="142"/>
        <v>1300.5700000000002</v>
      </c>
      <c r="GA148" s="69">
        <f t="shared" si="143"/>
        <v>496.32047619047603</v>
      </c>
      <c r="GB148" s="181">
        <f t="shared" si="144"/>
        <v>1910.8338333333327</v>
      </c>
      <c r="GC148" s="162"/>
      <c r="GD148" s="161">
        <f t="shared" si="128"/>
        <v>11321.68</v>
      </c>
      <c r="GE148" s="160">
        <f t="shared" si="145"/>
        <v>11320.41</v>
      </c>
      <c r="GF148" s="69">
        <f t="shared" si="129"/>
        <v>1308.31</v>
      </c>
      <c r="GG148" s="24">
        <f t="shared" si="146"/>
        <v>1300.5700000000002</v>
      </c>
      <c r="GH148" s="69"/>
      <c r="GI148" s="161">
        <f t="shared" si="147"/>
        <v>488.78206349206357</v>
      </c>
      <c r="GJ148" s="24">
        <f t="shared" si="148"/>
        <v>496.32047619047603</v>
      </c>
    </row>
    <row r="149" spans="1:192" s="20" customFormat="1" ht="12.75">
      <c r="A149" s="20" t="s">
        <v>12</v>
      </c>
      <c r="B149" s="21" t="s">
        <v>121</v>
      </c>
      <c r="C149" s="20">
        <v>6.3</v>
      </c>
      <c r="D149" s="183"/>
      <c r="E149" s="182"/>
      <c r="F149" s="69"/>
      <c r="G149" s="69"/>
      <c r="H149" s="69"/>
      <c r="I149" s="69"/>
      <c r="J149" s="24"/>
      <c r="K149" s="183"/>
      <c r="L149" s="182"/>
      <c r="M149" s="69"/>
      <c r="N149" s="69"/>
      <c r="O149" s="69"/>
      <c r="P149" s="69"/>
      <c r="Q149" s="24"/>
      <c r="R149" s="30"/>
      <c r="S149" s="22"/>
      <c r="T149" s="69"/>
      <c r="U149" s="69"/>
      <c r="V149" s="69"/>
      <c r="W149" s="69"/>
      <c r="X149" s="24"/>
      <c r="Y149" s="183"/>
      <c r="Z149" s="182"/>
      <c r="AA149" s="69"/>
      <c r="AB149" s="69"/>
      <c r="AC149" s="69"/>
      <c r="AD149" s="69"/>
      <c r="AE149" s="24"/>
      <c r="AF149" s="30"/>
      <c r="AG149" s="22"/>
      <c r="AH149" s="22"/>
      <c r="AI149" s="22"/>
      <c r="AJ149" s="22"/>
      <c r="AK149" s="22"/>
      <c r="AL149" s="23"/>
      <c r="AM149" s="183"/>
      <c r="AN149" s="182"/>
      <c r="AO149" s="69"/>
      <c r="AP149" s="69"/>
      <c r="AQ149" s="69"/>
      <c r="AR149" s="69"/>
      <c r="AS149" s="24"/>
      <c r="AT149" s="188"/>
      <c r="AU149" s="187"/>
      <c r="AV149" s="69"/>
      <c r="AW149" s="69"/>
      <c r="AX149" s="69"/>
      <c r="AY149" s="69"/>
      <c r="AZ149" s="24"/>
      <c r="BA149" s="188">
        <v>9.19</v>
      </c>
      <c r="BB149" s="187">
        <v>10.26</v>
      </c>
      <c r="BC149" s="69">
        <v>1640</v>
      </c>
      <c r="BD149" s="69">
        <v>178</v>
      </c>
      <c r="BE149" s="69">
        <v>2073</v>
      </c>
      <c r="BF149" s="69">
        <v>3676</v>
      </c>
      <c r="BG149" s="24">
        <v>407</v>
      </c>
      <c r="BH149" s="188">
        <v>9.19</v>
      </c>
      <c r="BI149" s="187">
        <v>10.26</v>
      </c>
      <c r="BJ149" s="69">
        <v>1640</v>
      </c>
      <c r="BK149" s="69">
        <v>178</v>
      </c>
      <c r="BL149" s="69">
        <v>2073</v>
      </c>
      <c r="BM149" s="69">
        <v>3676</v>
      </c>
      <c r="BN149" s="24">
        <v>407</v>
      </c>
      <c r="BO149" s="188">
        <v>8.85</v>
      </c>
      <c r="BP149" s="187">
        <v>10.14</v>
      </c>
      <c r="BQ149" s="69">
        <v>1581</v>
      </c>
      <c r="BR149" s="69">
        <v>178</v>
      </c>
      <c r="BS149" s="69">
        <v>2154</v>
      </c>
      <c r="BT149" s="69">
        <v>5258</v>
      </c>
      <c r="BU149" s="69">
        <v>587</v>
      </c>
      <c r="BV149" s="188">
        <v>9.02</v>
      </c>
      <c r="BW149" s="187">
        <v>10.26</v>
      </c>
      <c r="BX149" s="69">
        <v>1731</v>
      </c>
      <c r="BY149" s="69">
        <v>191</v>
      </c>
      <c r="BZ149" s="189">
        <v>1949</v>
      </c>
      <c r="CA149" s="69">
        <v>6989</v>
      </c>
      <c r="CB149" s="24">
        <v>779</v>
      </c>
      <c r="CC149" s="69"/>
      <c r="CD149" s="184">
        <f t="shared" si="133"/>
        <v>6592</v>
      </c>
      <c r="CE149" s="69">
        <f t="shared" si="134"/>
        <v>725</v>
      </c>
      <c r="CF149" s="182">
        <f t="shared" si="127"/>
        <v>9.092413793103448</v>
      </c>
      <c r="CG149" s="69">
        <f t="shared" si="135"/>
        <v>321.34920634920627</v>
      </c>
      <c r="CH149" s="181">
        <f t="shared" si="136"/>
        <v>1221.1269841269839</v>
      </c>
      <c r="CI149" s="72"/>
      <c r="CJ149" s="188">
        <v>8.74</v>
      </c>
      <c r="CK149" s="187">
        <v>10.13</v>
      </c>
      <c r="CL149" s="69">
        <v>1005.03</v>
      </c>
      <c r="CM149" s="69">
        <v>115.05</v>
      </c>
      <c r="CN149" s="189">
        <v>2010.89</v>
      </c>
      <c r="CO149" s="69">
        <v>7994.74</v>
      </c>
      <c r="CP149" s="24">
        <v>895.4</v>
      </c>
      <c r="CQ149" s="188">
        <v>8.53</v>
      </c>
      <c r="CR149" s="187">
        <v>9.97</v>
      </c>
      <c r="CS149" s="69">
        <v>1337.7</v>
      </c>
      <c r="CT149" s="69">
        <v>156.78</v>
      </c>
      <c r="CU149" s="189">
        <v>2256.8</v>
      </c>
      <c r="CV149" s="69">
        <v>9332.47</v>
      </c>
      <c r="CW149" s="24">
        <v>1052.94</v>
      </c>
      <c r="CX149" s="188">
        <v>8.77</v>
      </c>
      <c r="CY149" s="187">
        <v>10.06</v>
      </c>
      <c r="CZ149" s="69">
        <v>1343.61</v>
      </c>
      <c r="DA149" s="69">
        <v>153.18</v>
      </c>
      <c r="DB149" s="69">
        <v>2301</v>
      </c>
      <c r="DC149" s="69">
        <v>10676.11</v>
      </c>
      <c r="DD149" s="24">
        <v>1206.9</v>
      </c>
      <c r="DE149" s="183">
        <v>8.78</v>
      </c>
      <c r="DF149" s="182">
        <v>10.11</v>
      </c>
      <c r="DG149" s="69">
        <v>1119.29</v>
      </c>
      <c r="DH149" s="69">
        <v>127.5</v>
      </c>
      <c r="DI149" s="69">
        <v>2174.59</v>
      </c>
      <c r="DJ149" s="69">
        <v>11795.47</v>
      </c>
      <c r="DK149" s="24">
        <v>1335</v>
      </c>
      <c r="DL149" s="183">
        <v>9.37</v>
      </c>
      <c r="DM149" s="182">
        <v>10.33</v>
      </c>
      <c r="DN149" s="69">
        <v>1285.29</v>
      </c>
      <c r="DO149" s="69">
        <v>137.22</v>
      </c>
      <c r="DP149" s="69">
        <v>1831</v>
      </c>
      <c r="DQ149" s="69">
        <v>13080.73</v>
      </c>
      <c r="DR149" s="24">
        <v>1472.72</v>
      </c>
      <c r="DS149" s="186"/>
      <c r="DT149" s="72"/>
      <c r="DU149" s="72"/>
      <c r="DV149" s="72"/>
      <c r="DW149" s="72"/>
      <c r="DX149" s="72"/>
      <c r="DY149" s="185"/>
      <c r="DZ149" s="186"/>
      <c r="EA149" s="72"/>
      <c r="EB149" s="72"/>
      <c r="EC149" s="72"/>
      <c r="ED149" s="72"/>
      <c r="EE149" s="72"/>
      <c r="EF149" s="185"/>
      <c r="EG149" s="183">
        <v>9.11</v>
      </c>
      <c r="EH149" s="182">
        <v>10.42</v>
      </c>
      <c r="EI149" s="69">
        <v>949.37</v>
      </c>
      <c r="EJ149" s="69">
        <v>104.16</v>
      </c>
      <c r="EK149" s="69">
        <v>2374</v>
      </c>
      <c r="EL149" s="69">
        <v>14030.08</v>
      </c>
      <c r="EM149" s="24">
        <v>1577.51</v>
      </c>
      <c r="EN149" s="182">
        <v>9.61</v>
      </c>
      <c r="EO149" s="182">
        <v>10.47</v>
      </c>
      <c r="EP149" s="69">
        <v>2120.92</v>
      </c>
      <c r="EQ149" s="69">
        <v>220.73</v>
      </c>
      <c r="ER149" s="69">
        <v>0</v>
      </c>
      <c r="ES149" s="69">
        <v>16151.03</v>
      </c>
      <c r="ET149" s="69">
        <v>1799.16</v>
      </c>
      <c r="EU149" s="183">
        <v>9.74</v>
      </c>
      <c r="EV149" s="182">
        <v>10.59</v>
      </c>
      <c r="EW149" s="69">
        <v>2549.91</v>
      </c>
      <c r="EX149" s="69">
        <v>261.66</v>
      </c>
      <c r="EY149" s="69">
        <v>0</v>
      </c>
      <c r="EZ149" s="69">
        <v>18700.91</v>
      </c>
      <c r="FA149" s="24">
        <v>2061.7</v>
      </c>
      <c r="FB149" s="183">
        <v>9.73</v>
      </c>
      <c r="FC149" s="182">
        <v>10.6</v>
      </c>
      <c r="FD149" s="69">
        <v>3342.23</v>
      </c>
      <c r="FE149" s="69">
        <v>343.36</v>
      </c>
      <c r="FF149" s="69">
        <v>0</v>
      </c>
      <c r="FG149" s="69">
        <v>22043.05</v>
      </c>
      <c r="FH149" s="69">
        <v>2406</v>
      </c>
      <c r="FI149" s="186"/>
      <c r="FJ149" s="72"/>
      <c r="FK149" s="72"/>
      <c r="FL149" s="72"/>
      <c r="FM149" s="72"/>
      <c r="FN149" s="72"/>
      <c r="FO149" s="185"/>
      <c r="FP149" s="72"/>
      <c r="FQ149" s="184">
        <f t="shared" si="137"/>
        <v>15053.349999999999</v>
      </c>
      <c r="FR149" s="69">
        <f t="shared" si="138"/>
        <v>1619.6399999999999</v>
      </c>
      <c r="FS149" s="182">
        <f t="shared" si="130"/>
        <v>9.294256748413227</v>
      </c>
      <c r="FT149" s="69">
        <f t="shared" si="139"/>
        <v>769.7806349206348</v>
      </c>
      <c r="FU149" s="181">
        <f t="shared" si="140"/>
        <v>3002.144476190476</v>
      </c>
      <c r="FV149" s="166"/>
      <c r="FW149" s="183">
        <f t="shared" si="131"/>
        <v>9.125384615384615</v>
      </c>
      <c r="FX149" s="182">
        <f t="shared" si="132"/>
        <v>10.276923076923076</v>
      </c>
      <c r="FY149" s="69">
        <f t="shared" si="141"/>
        <v>21645.350000000006</v>
      </c>
      <c r="FZ149" s="69">
        <f t="shared" si="142"/>
        <v>2344.64</v>
      </c>
      <c r="GA149" s="69">
        <f t="shared" si="143"/>
        <v>1091.1298412698425</v>
      </c>
      <c r="GB149" s="181">
        <f t="shared" si="144"/>
        <v>4200.8498888888935</v>
      </c>
      <c r="GC149" s="162"/>
      <c r="GD149" s="161">
        <f t="shared" si="128"/>
        <v>22043.05</v>
      </c>
      <c r="GE149" s="160">
        <f t="shared" si="145"/>
        <v>21645.350000000006</v>
      </c>
      <c r="GF149" s="69">
        <f t="shared" si="129"/>
        <v>2406</v>
      </c>
      <c r="GG149" s="24">
        <f t="shared" si="146"/>
        <v>2344.64</v>
      </c>
      <c r="GH149" s="69"/>
      <c r="GI149" s="161">
        <f t="shared" si="147"/>
        <v>1092.8968253968255</v>
      </c>
      <c r="GJ149" s="24">
        <f t="shared" si="148"/>
        <v>1091.1298412698425</v>
      </c>
    </row>
    <row r="150" spans="1:192" s="20" customFormat="1" ht="12.75">
      <c r="A150" s="20" t="s">
        <v>12</v>
      </c>
      <c r="B150" s="21" t="s">
        <v>122</v>
      </c>
      <c r="C150" s="20">
        <v>6.3</v>
      </c>
      <c r="D150" s="183"/>
      <c r="E150" s="182"/>
      <c r="F150" s="69"/>
      <c r="G150" s="69"/>
      <c r="H150" s="69"/>
      <c r="I150" s="69"/>
      <c r="J150" s="24"/>
      <c r="K150" s="183"/>
      <c r="L150" s="182"/>
      <c r="M150" s="69"/>
      <c r="N150" s="69"/>
      <c r="O150" s="69"/>
      <c r="P150" s="69"/>
      <c r="Q150" s="24"/>
      <c r="R150" s="30"/>
      <c r="S150" s="22"/>
      <c r="T150" s="69"/>
      <c r="U150" s="69"/>
      <c r="V150" s="69"/>
      <c r="W150" s="69"/>
      <c r="X150" s="24"/>
      <c r="Y150" s="183"/>
      <c r="Z150" s="182"/>
      <c r="AA150" s="69"/>
      <c r="AB150" s="69"/>
      <c r="AC150" s="69"/>
      <c r="AD150" s="69"/>
      <c r="AE150" s="24"/>
      <c r="AF150" s="30"/>
      <c r="AG150" s="22"/>
      <c r="AH150" s="22"/>
      <c r="AI150" s="22"/>
      <c r="AJ150" s="22"/>
      <c r="AK150" s="22"/>
      <c r="AL150" s="23"/>
      <c r="AM150" s="183"/>
      <c r="AN150" s="182"/>
      <c r="AO150" s="69"/>
      <c r="AP150" s="69"/>
      <c r="AQ150" s="69"/>
      <c r="AR150" s="69"/>
      <c r="AS150" s="24"/>
      <c r="AT150" s="188">
        <v>8.07</v>
      </c>
      <c r="AU150" s="187">
        <v>9.05</v>
      </c>
      <c r="AV150" s="69">
        <v>1039.65</v>
      </c>
      <c r="AW150" s="69">
        <v>128.82</v>
      </c>
      <c r="AX150" s="69">
        <v>2117.06</v>
      </c>
      <c r="AY150" s="69">
        <v>1039.56</v>
      </c>
      <c r="AZ150" s="24">
        <v>129.23</v>
      </c>
      <c r="BA150" s="188">
        <v>8.54</v>
      </c>
      <c r="BB150" s="187">
        <v>9.49</v>
      </c>
      <c r="BC150" s="69">
        <v>720</v>
      </c>
      <c r="BD150" s="69">
        <v>84.3</v>
      </c>
      <c r="BE150" s="69">
        <v>2616</v>
      </c>
      <c r="BF150" s="69">
        <v>1759</v>
      </c>
      <c r="BG150" s="24">
        <v>213</v>
      </c>
      <c r="BH150" s="188">
        <v>8.51</v>
      </c>
      <c r="BI150" s="187">
        <v>9.62</v>
      </c>
      <c r="BJ150" s="69">
        <v>895</v>
      </c>
      <c r="BK150" s="69">
        <v>105</v>
      </c>
      <c r="BL150" s="69">
        <v>2435</v>
      </c>
      <c r="BM150" s="69">
        <v>2654</v>
      </c>
      <c r="BN150" s="24">
        <v>319</v>
      </c>
      <c r="BO150" s="188"/>
      <c r="BP150" s="187"/>
      <c r="BQ150" s="69"/>
      <c r="BR150" s="69"/>
      <c r="BS150" s="69"/>
      <c r="BT150" s="69"/>
      <c r="BU150" s="69"/>
      <c r="BV150" s="188">
        <v>8.29</v>
      </c>
      <c r="BW150" s="187">
        <v>9.57</v>
      </c>
      <c r="BX150" s="69">
        <v>1042</v>
      </c>
      <c r="BY150" s="69">
        <v>125</v>
      </c>
      <c r="BZ150" s="189">
        <v>2464</v>
      </c>
      <c r="CA150" s="69">
        <v>3697</v>
      </c>
      <c r="CB150" s="24">
        <v>445</v>
      </c>
      <c r="CC150" s="69"/>
      <c r="CD150" s="184">
        <f t="shared" si="133"/>
        <v>3696.65</v>
      </c>
      <c r="CE150" s="69">
        <f t="shared" si="134"/>
        <v>443.12</v>
      </c>
      <c r="CF150" s="182">
        <f t="shared" si="127"/>
        <v>8.342322621411807</v>
      </c>
      <c r="CG150" s="69">
        <f t="shared" si="135"/>
        <v>143.64984126984132</v>
      </c>
      <c r="CH150" s="181">
        <f t="shared" si="136"/>
        <v>545.869396825397</v>
      </c>
      <c r="CI150" s="72"/>
      <c r="CJ150" s="188">
        <v>7.92</v>
      </c>
      <c r="CK150" s="187">
        <v>9.34</v>
      </c>
      <c r="CL150" s="69">
        <v>956.17</v>
      </c>
      <c r="CM150" s="69">
        <v>120.72</v>
      </c>
      <c r="CN150" s="189">
        <v>2527.79</v>
      </c>
      <c r="CO150" s="69">
        <v>4653.42</v>
      </c>
      <c r="CP150" s="24">
        <v>566.95</v>
      </c>
      <c r="CQ150" s="188">
        <v>7.42</v>
      </c>
      <c r="CR150" s="187">
        <v>9.13</v>
      </c>
      <c r="CS150" s="69">
        <v>722</v>
      </c>
      <c r="CT150" s="69">
        <v>97.27</v>
      </c>
      <c r="CU150" s="189">
        <v>2578</v>
      </c>
      <c r="CV150" s="69">
        <v>5375.5</v>
      </c>
      <c r="CW150" s="24">
        <v>664.61</v>
      </c>
      <c r="CX150" s="188">
        <v>7.78</v>
      </c>
      <c r="CY150" s="187">
        <v>9.19</v>
      </c>
      <c r="CZ150" s="69">
        <v>878.13</v>
      </c>
      <c r="DA150" s="69">
        <v>95.55</v>
      </c>
      <c r="DB150" s="69">
        <v>2544</v>
      </c>
      <c r="DC150" s="69">
        <v>6253.64</v>
      </c>
      <c r="DD150" s="24">
        <v>778.01</v>
      </c>
      <c r="DE150" s="183">
        <v>8.31</v>
      </c>
      <c r="DF150" s="182">
        <v>9.32</v>
      </c>
      <c r="DG150" s="69">
        <v>954.13</v>
      </c>
      <c r="DH150" s="69">
        <v>114.83</v>
      </c>
      <c r="DI150" s="69">
        <v>2518</v>
      </c>
      <c r="DJ150" s="69">
        <v>7207.77</v>
      </c>
      <c r="DK150" s="24">
        <v>893.29</v>
      </c>
      <c r="DL150" s="183"/>
      <c r="DM150" s="182"/>
      <c r="DN150" s="69"/>
      <c r="DO150" s="69"/>
      <c r="DP150" s="69"/>
      <c r="DQ150" s="69"/>
      <c r="DR150" s="24"/>
      <c r="DS150" s="186"/>
      <c r="DT150" s="72"/>
      <c r="DU150" s="72"/>
      <c r="DV150" s="72"/>
      <c r="DW150" s="72"/>
      <c r="DX150" s="72"/>
      <c r="DY150" s="185"/>
      <c r="DZ150" s="186"/>
      <c r="EA150" s="72"/>
      <c r="EB150" s="72"/>
      <c r="EC150" s="72"/>
      <c r="ED150" s="72"/>
      <c r="EE150" s="72"/>
      <c r="EF150" s="185"/>
      <c r="EG150" s="183">
        <v>8.23</v>
      </c>
      <c r="EH150" s="182">
        <v>9.27</v>
      </c>
      <c r="EI150" s="69">
        <v>504.91</v>
      </c>
      <c r="EJ150" s="69">
        <v>61.38</v>
      </c>
      <c r="EK150" s="69">
        <v>2687</v>
      </c>
      <c r="EL150" s="69">
        <v>8080.53</v>
      </c>
      <c r="EM150" s="24">
        <v>997.4</v>
      </c>
      <c r="EN150" s="182">
        <v>8.5</v>
      </c>
      <c r="EO150" s="182">
        <v>9.58</v>
      </c>
      <c r="EP150" s="69">
        <v>1034.32</v>
      </c>
      <c r="EQ150" s="69">
        <v>121.63</v>
      </c>
      <c r="ER150" s="69">
        <v>0</v>
      </c>
      <c r="ES150" s="69">
        <v>9114.8</v>
      </c>
      <c r="ET150" s="69">
        <v>1119.58</v>
      </c>
      <c r="EU150" s="191"/>
      <c r="EV150" s="190"/>
      <c r="EW150" s="72"/>
      <c r="EX150" s="72"/>
      <c r="EY150" s="72"/>
      <c r="EZ150" s="72"/>
      <c r="FA150" s="185"/>
      <c r="FB150" s="183">
        <v>8.21</v>
      </c>
      <c r="FC150" s="182">
        <v>9.24</v>
      </c>
      <c r="FD150" s="69">
        <v>588.22</v>
      </c>
      <c r="FE150" s="69">
        <v>71.66</v>
      </c>
      <c r="FF150" s="69">
        <v>0</v>
      </c>
      <c r="FG150" s="69">
        <v>10525.84</v>
      </c>
      <c r="FH150" s="69">
        <v>1289.56</v>
      </c>
      <c r="FI150" s="186"/>
      <c r="FJ150" s="72"/>
      <c r="FK150" s="72"/>
      <c r="FL150" s="72"/>
      <c r="FM150" s="72"/>
      <c r="FN150" s="72"/>
      <c r="FO150" s="185"/>
      <c r="FP150" s="72"/>
      <c r="FQ150" s="184">
        <f t="shared" si="137"/>
        <v>5637.88</v>
      </c>
      <c r="FR150" s="69">
        <f t="shared" si="138"/>
        <v>683.04</v>
      </c>
      <c r="FS150" s="182">
        <f t="shared" si="130"/>
        <v>8.254099320684002</v>
      </c>
      <c r="FT150" s="69">
        <f t="shared" si="139"/>
        <v>211.8615873015874</v>
      </c>
      <c r="FU150" s="181">
        <f t="shared" si="140"/>
        <v>826.2601904761908</v>
      </c>
      <c r="FV150" s="166"/>
      <c r="FW150" s="183">
        <f t="shared" si="131"/>
        <v>8.161818181818182</v>
      </c>
      <c r="FX150" s="182">
        <f t="shared" si="132"/>
        <v>9.345454545454544</v>
      </c>
      <c r="FY150" s="69">
        <f t="shared" si="141"/>
        <v>9334.53</v>
      </c>
      <c r="FZ150" s="69">
        <f t="shared" si="142"/>
        <v>1126.16</v>
      </c>
      <c r="GA150" s="69">
        <f t="shared" si="143"/>
        <v>355.5114285714287</v>
      </c>
      <c r="GB150" s="181">
        <f t="shared" si="144"/>
        <v>1368.7190000000005</v>
      </c>
      <c r="GC150" s="162"/>
      <c r="GD150" s="161">
        <f t="shared" si="128"/>
        <v>10525.84</v>
      </c>
      <c r="GE150" s="160">
        <f t="shared" si="145"/>
        <v>9334.53</v>
      </c>
      <c r="GF150" s="69">
        <f t="shared" si="129"/>
        <v>1289.56</v>
      </c>
      <c r="GG150" s="24">
        <f t="shared" si="146"/>
        <v>1126.16</v>
      </c>
      <c r="GH150" s="69"/>
      <c r="GI150" s="161">
        <f t="shared" si="147"/>
        <v>381.208253968254</v>
      </c>
      <c r="GJ150" s="24">
        <f t="shared" si="148"/>
        <v>355.5114285714287</v>
      </c>
    </row>
    <row r="151" spans="1:192" s="20" customFormat="1" ht="12.75">
      <c r="A151" s="20" t="s">
        <v>12</v>
      </c>
      <c r="B151" s="21" t="s">
        <v>123</v>
      </c>
      <c r="C151" s="20">
        <v>6.3</v>
      </c>
      <c r="D151" s="183"/>
      <c r="E151" s="182"/>
      <c r="F151" s="69"/>
      <c r="G151" s="69"/>
      <c r="H151" s="69"/>
      <c r="I151" s="69"/>
      <c r="J151" s="24"/>
      <c r="K151" s="183"/>
      <c r="L151" s="182"/>
      <c r="M151" s="69"/>
      <c r="N151" s="69"/>
      <c r="O151" s="69"/>
      <c r="P151" s="69"/>
      <c r="Q151" s="24"/>
      <c r="R151" s="30"/>
      <c r="S151" s="22"/>
      <c r="T151" s="69"/>
      <c r="U151" s="69"/>
      <c r="V151" s="69"/>
      <c r="W151" s="69"/>
      <c r="X151" s="24"/>
      <c r="Y151" s="183"/>
      <c r="Z151" s="182"/>
      <c r="AA151" s="69"/>
      <c r="AB151" s="69"/>
      <c r="AC151" s="69"/>
      <c r="AD151" s="69"/>
      <c r="AE151" s="24"/>
      <c r="AF151" s="30"/>
      <c r="AG151" s="22"/>
      <c r="AH151" s="22"/>
      <c r="AI151" s="22"/>
      <c r="AJ151" s="22"/>
      <c r="AK151" s="22"/>
      <c r="AL151" s="23"/>
      <c r="AM151" s="183"/>
      <c r="AN151" s="182"/>
      <c r="AO151" s="69"/>
      <c r="AP151" s="69"/>
      <c r="AQ151" s="69"/>
      <c r="AR151" s="69"/>
      <c r="AS151" s="24"/>
      <c r="AT151" s="188">
        <v>8.55</v>
      </c>
      <c r="AU151" s="187">
        <v>9.34</v>
      </c>
      <c r="AV151" s="69">
        <v>911</v>
      </c>
      <c r="AW151" s="69"/>
      <c r="AX151" s="69">
        <v>2366</v>
      </c>
      <c r="AY151" s="69"/>
      <c r="AZ151" s="24"/>
      <c r="BA151" s="188">
        <v>8.18</v>
      </c>
      <c r="BB151" s="187">
        <v>9.07</v>
      </c>
      <c r="BC151" s="69">
        <v>933</v>
      </c>
      <c r="BD151" s="69">
        <v>114</v>
      </c>
      <c r="BE151" s="69">
        <v>3600</v>
      </c>
      <c r="BF151" s="69">
        <v>1845</v>
      </c>
      <c r="BG151" s="24">
        <v>221</v>
      </c>
      <c r="BH151" s="188">
        <v>8.26</v>
      </c>
      <c r="BI151" s="187">
        <v>9.16</v>
      </c>
      <c r="BJ151" s="69">
        <v>921</v>
      </c>
      <c r="BK151" s="69">
        <v>111</v>
      </c>
      <c r="BL151" s="69">
        <v>3351</v>
      </c>
      <c r="BM151" s="69">
        <v>2767</v>
      </c>
      <c r="BN151" s="24">
        <v>333</v>
      </c>
      <c r="BO151" s="188">
        <v>8.29</v>
      </c>
      <c r="BP151" s="187">
        <v>9.23</v>
      </c>
      <c r="BQ151" s="69">
        <v>828</v>
      </c>
      <c r="BR151" s="69">
        <v>100</v>
      </c>
      <c r="BS151" s="69">
        <v>3266</v>
      </c>
      <c r="BT151" s="69">
        <v>3595</v>
      </c>
      <c r="BU151" s="69">
        <v>434</v>
      </c>
      <c r="BV151" s="188">
        <v>8.3</v>
      </c>
      <c r="BW151" s="187">
        <v>9.27</v>
      </c>
      <c r="BX151" s="69">
        <v>516</v>
      </c>
      <c r="BY151" s="69">
        <v>62</v>
      </c>
      <c r="BZ151" s="189">
        <v>3063</v>
      </c>
      <c r="CA151" s="69">
        <v>4112</v>
      </c>
      <c r="CB151" s="24">
        <v>496</v>
      </c>
      <c r="CC151" s="69"/>
      <c r="CD151" s="184">
        <f t="shared" si="133"/>
        <v>4109</v>
      </c>
      <c r="CE151" s="69">
        <f t="shared" si="134"/>
        <v>387</v>
      </c>
      <c r="CF151" s="182">
        <f t="shared" si="127"/>
        <v>10.617571059431524</v>
      </c>
      <c r="CG151" s="69">
        <f t="shared" si="135"/>
        <v>265.2222222222223</v>
      </c>
      <c r="CH151" s="181">
        <f t="shared" si="136"/>
        <v>1007.8444444444447</v>
      </c>
      <c r="CI151" s="72"/>
      <c r="CJ151" s="188">
        <v>8.32</v>
      </c>
      <c r="CK151" s="187">
        <v>9.2</v>
      </c>
      <c r="CL151" s="69">
        <v>780.86</v>
      </c>
      <c r="CM151" s="69">
        <v>93.8</v>
      </c>
      <c r="CN151" s="189">
        <v>2894.24</v>
      </c>
      <c r="CO151" s="69">
        <v>4893.09</v>
      </c>
      <c r="CP151" s="24">
        <v>591.46</v>
      </c>
      <c r="CQ151" s="188">
        <v>8.11</v>
      </c>
      <c r="CR151" s="187">
        <v>9.15</v>
      </c>
      <c r="CS151" s="69">
        <v>956.3</v>
      </c>
      <c r="CT151" s="69">
        <v>117.85</v>
      </c>
      <c r="CU151" s="189">
        <v>3371</v>
      </c>
      <c r="CV151" s="69">
        <v>5840.4</v>
      </c>
      <c r="CW151" s="24">
        <v>709.7</v>
      </c>
      <c r="CX151" s="188">
        <v>8.29</v>
      </c>
      <c r="CY151" s="187">
        <v>9.25</v>
      </c>
      <c r="CZ151" s="69">
        <v>896.77</v>
      </c>
      <c r="DA151" s="69">
        <v>108.19</v>
      </c>
      <c r="DB151" s="69">
        <v>3259</v>
      </c>
      <c r="DC151" s="69">
        <v>6746.22</v>
      </c>
      <c r="DD151" s="24">
        <v>818.33</v>
      </c>
      <c r="DE151" s="183">
        <v>8.34</v>
      </c>
      <c r="DF151" s="182">
        <v>9.32</v>
      </c>
      <c r="DG151" s="69">
        <v>755.11</v>
      </c>
      <c r="DH151" s="69">
        <v>90.57</v>
      </c>
      <c r="DI151" s="69">
        <v>3330</v>
      </c>
      <c r="DJ151" s="69">
        <v>7501.33</v>
      </c>
      <c r="DK151" s="24">
        <v>909.41</v>
      </c>
      <c r="DL151" s="183">
        <v>8.4</v>
      </c>
      <c r="DM151" s="182">
        <v>9.1</v>
      </c>
      <c r="DN151" s="69">
        <v>327.85</v>
      </c>
      <c r="DO151" s="69">
        <v>39.04</v>
      </c>
      <c r="DP151" s="69">
        <v>3349</v>
      </c>
      <c r="DQ151" s="69">
        <v>7829.11</v>
      </c>
      <c r="DR151" s="24">
        <v>948.44</v>
      </c>
      <c r="DS151" s="186"/>
      <c r="DT151" s="72"/>
      <c r="DU151" s="72"/>
      <c r="DV151" s="72"/>
      <c r="DW151" s="72"/>
      <c r="DX151" s="72"/>
      <c r="DY151" s="185"/>
      <c r="DZ151" s="186"/>
      <c r="EA151" s="72"/>
      <c r="EB151" s="72"/>
      <c r="EC151" s="72"/>
      <c r="ED151" s="72"/>
      <c r="EE151" s="72"/>
      <c r="EF151" s="185"/>
      <c r="EG151" s="183">
        <v>9.08</v>
      </c>
      <c r="EH151" s="182">
        <v>10.05</v>
      </c>
      <c r="EI151" s="69">
        <v>813.65</v>
      </c>
      <c r="EJ151" s="69">
        <v>89.6</v>
      </c>
      <c r="EK151" s="69">
        <v>2601.86</v>
      </c>
      <c r="EL151" s="69">
        <v>8642.74</v>
      </c>
      <c r="EM151" s="24">
        <v>1038.44</v>
      </c>
      <c r="EN151" s="182">
        <v>7.98</v>
      </c>
      <c r="EO151" s="182">
        <v>8.88</v>
      </c>
      <c r="EP151" s="69">
        <v>1067.17</v>
      </c>
      <c r="EQ151" s="69">
        <v>133.74</v>
      </c>
      <c r="ER151" s="69">
        <v>0</v>
      </c>
      <c r="ES151" s="69">
        <v>9709.93</v>
      </c>
      <c r="ET151" s="69">
        <v>1172.66</v>
      </c>
      <c r="EU151" s="183">
        <v>7.97</v>
      </c>
      <c r="EV151" s="182">
        <v>8.76</v>
      </c>
      <c r="EW151" s="69">
        <v>751.64</v>
      </c>
      <c r="EX151" s="69">
        <v>94.25</v>
      </c>
      <c r="EY151" s="69">
        <v>0</v>
      </c>
      <c r="EZ151" s="69">
        <v>10461.54</v>
      </c>
      <c r="FA151" s="24">
        <v>1267.46</v>
      </c>
      <c r="FB151" s="191"/>
      <c r="FC151" s="190"/>
      <c r="FD151" s="72"/>
      <c r="FE151" s="72"/>
      <c r="FF151" s="72"/>
      <c r="FG151" s="72"/>
      <c r="FH151" s="72"/>
      <c r="FI151" s="186"/>
      <c r="FJ151" s="72"/>
      <c r="FK151" s="72"/>
      <c r="FL151" s="72"/>
      <c r="FM151" s="72"/>
      <c r="FN151" s="72"/>
      <c r="FO151" s="185"/>
      <c r="FP151" s="72"/>
      <c r="FQ151" s="184">
        <f t="shared" si="137"/>
        <v>6349.35</v>
      </c>
      <c r="FR151" s="69">
        <f t="shared" si="138"/>
        <v>767.04</v>
      </c>
      <c r="FS151" s="182">
        <f t="shared" si="130"/>
        <v>8.277729974968711</v>
      </c>
      <c r="FT151" s="69">
        <f t="shared" si="139"/>
        <v>240.7933333333334</v>
      </c>
      <c r="FU151" s="181">
        <f t="shared" si="140"/>
        <v>939.0940000000003</v>
      </c>
      <c r="FV151" s="166"/>
      <c r="FW151" s="183">
        <f t="shared" si="131"/>
        <v>8.313076923076922</v>
      </c>
      <c r="FX151" s="182">
        <f t="shared" si="132"/>
        <v>9.213846153846154</v>
      </c>
      <c r="FY151" s="69">
        <f t="shared" si="141"/>
        <v>10458.35</v>
      </c>
      <c r="FZ151" s="69">
        <f t="shared" si="142"/>
        <v>1154.04</v>
      </c>
      <c r="GA151" s="69">
        <f t="shared" si="143"/>
        <v>506.0155555555557</v>
      </c>
      <c r="GB151" s="181">
        <f t="shared" si="144"/>
        <v>1948.1598888888896</v>
      </c>
      <c r="GC151" s="162"/>
      <c r="GD151" s="161">
        <f>EZ151</f>
        <v>10461.54</v>
      </c>
      <c r="GE151" s="160">
        <f t="shared" si="145"/>
        <v>10458.35</v>
      </c>
      <c r="GF151" s="69">
        <f>FA151</f>
        <v>1267.46</v>
      </c>
      <c r="GG151" s="24">
        <f t="shared" si="146"/>
        <v>1154.04</v>
      </c>
      <c r="GH151" s="72"/>
      <c r="GI151" s="161">
        <f t="shared" si="147"/>
        <v>393.10190476190496</v>
      </c>
      <c r="GJ151" s="24">
        <f t="shared" si="148"/>
        <v>506.0155555555557</v>
      </c>
    </row>
    <row r="152" spans="1:192" s="20" customFormat="1" ht="12.75">
      <c r="A152" s="20" t="s">
        <v>12</v>
      </c>
      <c r="B152" s="21" t="s">
        <v>124</v>
      </c>
      <c r="C152" s="20">
        <v>6.3</v>
      </c>
      <c r="D152" s="183"/>
      <c r="E152" s="182"/>
      <c r="F152" s="69"/>
      <c r="G152" s="69"/>
      <c r="H152" s="69"/>
      <c r="I152" s="69"/>
      <c r="J152" s="24"/>
      <c r="K152" s="183"/>
      <c r="L152" s="182"/>
      <c r="M152" s="69"/>
      <c r="N152" s="69"/>
      <c r="O152" s="69"/>
      <c r="P152" s="69"/>
      <c r="Q152" s="24"/>
      <c r="R152" s="30"/>
      <c r="S152" s="22"/>
      <c r="T152" s="69"/>
      <c r="U152" s="69"/>
      <c r="V152" s="69"/>
      <c r="W152" s="69"/>
      <c r="X152" s="24"/>
      <c r="Y152" s="183"/>
      <c r="Z152" s="182"/>
      <c r="AA152" s="69"/>
      <c r="AB152" s="69"/>
      <c r="AC152" s="69"/>
      <c r="AD152" s="69"/>
      <c r="AE152" s="24"/>
      <c r="AF152" s="30"/>
      <c r="AG152" s="22"/>
      <c r="AH152" s="22"/>
      <c r="AI152" s="22"/>
      <c r="AJ152" s="22"/>
      <c r="AK152" s="22"/>
      <c r="AL152" s="23"/>
      <c r="AM152" s="183"/>
      <c r="AN152" s="182"/>
      <c r="AO152" s="69"/>
      <c r="AP152" s="69"/>
      <c r="AQ152" s="69"/>
      <c r="AR152" s="69"/>
      <c r="AS152" s="24"/>
      <c r="AT152" s="188">
        <v>8.73</v>
      </c>
      <c r="AU152" s="187">
        <v>9.79</v>
      </c>
      <c r="AV152" s="69">
        <v>1125.7</v>
      </c>
      <c r="AW152" s="69">
        <v>128.92</v>
      </c>
      <c r="AX152" s="69">
        <v>3110.06</v>
      </c>
      <c r="AY152" s="69">
        <v>1125.61</v>
      </c>
      <c r="AZ152" s="24">
        <v>129.88</v>
      </c>
      <c r="BA152" s="188"/>
      <c r="BB152" s="187"/>
      <c r="BC152" s="69"/>
      <c r="BD152" s="69"/>
      <c r="BE152" s="69"/>
      <c r="BF152" s="69"/>
      <c r="BG152" s="24"/>
      <c r="BH152" s="188">
        <v>8.44</v>
      </c>
      <c r="BI152" s="187">
        <v>9.52</v>
      </c>
      <c r="BJ152" s="69">
        <v>1598</v>
      </c>
      <c r="BK152" s="69">
        <v>189</v>
      </c>
      <c r="BL152" s="69">
        <v>3236</v>
      </c>
      <c r="BM152" s="69">
        <v>4116</v>
      </c>
      <c r="BN152" s="24">
        <v>475</v>
      </c>
      <c r="BO152" s="188">
        <v>8.81</v>
      </c>
      <c r="BP152" s="187">
        <v>9.94</v>
      </c>
      <c r="BQ152" s="69">
        <v>1685</v>
      </c>
      <c r="BR152" s="69">
        <v>191</v>
      </c>
      <c r="BS152" s="69">
        <v>2242</v>
      </c>
      <c r="BT152" s="69">
        <v>5802</v>
      </c>
      <c r="BU152" s="69">
        <v>667</v>
      </c>
      <c r="BV152" s="188">
        <v>8.82</v>
      </c>
      <c r="BW152" s="187">
        <v>9.83</v>
      </c>
      <c r="BX152" s="69">
        <v>1785</v>
      </c>
      <c r="BY152" s="69">
        <v>202</v>
      </c>
      <c r="BZ152" s="189">
        <v>1779</v>
      </c>
      <c r="CA152" s="69">
        <v>7588</v>
      </c>
      <c r="CB152" s="24">
        <v>870</v>
      </c>
      <c r="CC152" s="69"/>
      <c r="CD152" s="184">
        <f t="shared" si="133"/>
        <v>6193.7</v>
      </c>
      <c r="CE152" s="69">
        <f t="shared" si="134"/>
        <v>710.92</v>
      </c>
      <c r="CF152" s="182">
        <f t="shared" si="127"/>
        <v>8.71223203736004</v>
      </c>
      <c r="CG152" s="69">
        <f t="shared" si="135"/>
        <v>272.20698412698414</v>
      </c>
      <c r="CH152" s="181">
        <f t="shared" si="136"/>
        <v>1034.3865396825397</v>
      </c>
      <c r="CI152" s="72"/>
      <c r="CJ152" s="188"/>
      <c r="CK152" s="187"/>
      <c r="CL152" s="69"/>
      <c r="CM152" s="69"/>
      <c r="CN152" s="189"/>
      <c r="CO152" s="69"/>
      <c r="CP152" s="24"/>
      <c r="CQ152" s="188">
        <v>8.24</v>
      </c>
      <c r="CR152" s="187">
        <v>10</v>
      </c>
      <c r="CS152" s="69">
        <v>1232.64</v>
      </c>
      <c r="CT152" s="69">
        <v>149.59</v>
      </c>
      <c r="CU152" s="189">
        <v>3464</v>
      </c>
      <c r="CV152" s="69">
        <v>10121.5</v>
      </c>
      <c r="CW152" s="24">
        <v>1172.3</v>
      </c>
      <c r="CX152" s="188">
        <v>9.01</v>
      </c>
      <c r="CY152" s="187">
        <v>9.79</v>
      </c>
      <c r="CZ152" s="69">
        <v>1961.23</v>
      </c>
      <c r="DA152" s="69">
        <v>217.73</v>
      </c>
      <c r="DB152" s="69">
        <v>2336</v>
      </c>
      <c r="DC152" s="69">
        <v>12082.75</v>
      </c>
      <c r="DD152" s="24">
        <v>1390.69</v>
      </c>
      <c r="DE152" s="183">
        <v>8.59</v>
      </c>
      <c r="DF152" s="182">
        <v>9.57</v>
      </c>
      <c r="DG152" s="69">
        <v>1195.57</v>
      </c>
      <c r="DH152" s="69">
        <v>139.17</v>
      </c>
      <c r="DI152" s="69">
        <v>3170</v>
      </c>
      <c r="DJ152" s="69">
        <v>13278.26</v>
      </c>
      <c r="DK152" s="24">
        <v>1530.81</v>
      </c>
      <c r="DL152" s="183">
        <v>9.24</v>
      </c>
      <c r="DM152" s="182">
        <v>9.97</v>
      </c>
      <c r="DN152" s="69">
        <v>970.6</v>
      </c>
      <c r="DO152" s="69">
        <v>105.05</v>
      </c>
      <c r="DP152" s="69">
        <v>2340</v>
      </c>
      <c r="DQ152" s="69">
        <v>14248.95</v>
      </c>
      <c r="DR152" s="24">
        <v>1636.04</v>
      </c>
      <c r="DS152" s="186"/>
      <c r="DT152" s="72"/>
      <c r="DU152" s="72"/>
      <c r="DV152" s="72"/>
      <c r="DW152" s="72"/>
      <c r="DX152" s="72"/>
      <c r="DY152" s="185"/>
      <c r="DZ152" s="186"/>
      <c r="EA152" s="72"/>
      <c r="EB152" s="72"/>
      <c r="EC152" s="72"/>
      <c r="ED152" s="72"/>
      <c r="EE152" s="72"/>
      <c r="EF152" s="185"/>
      <c r="EG152" s="183">
        <v>9.25</v>
      </c>
      <c r="EH152" s="182">
        <v>10.34</v>
      </c>
      <c r="EI152" s="69">
        <v>916.35</v>
      </c>
      <c r="EJ152" s="69">
        <v>99.01</v>
      </c>
      <c r="EK152" s="69">
        <v>3147</v>
      </c>
      <c r="EL152" s="69">
        <v>15490.31</v>
      </c>
      <c r="EM152" s="24">
        <v>1770.14</v>
      </c>
      <c r="EN152" s="182">
        <v>9.54</v>
      </c>
      <c r="EO152" s="182">
        <v>10.47</v>
      </c>
      <c r="EP152" s="69">
        <v>1572.83</v>
      </c>
      <c r="EQ152" s="69">
        <v>164.93</v>
      </c>
      <c r="ER152" s="69">
        <v>0</v>
      </c>
      <c r="ES152" s="69">
        <v>17063</v>
      </c>
      <c r="ET152" s="69">
        <v>1935.84</v>
      </c>
      <c r="EU152" s="183">
        <v>9.63</v>
      </c>
      <c r="EV152" s="182">
        <v>10.52</v>
      </c>
      <c r="EW152" s="69">
        <v>2010.01</v>
      </c>
      <c r="EX152" s="69">
        <v>208.69</v>
      </c>
      <c r="EY152" s="69">
        <v>0</v>
      </c>
      <c r="EZ152" s="69">
        <v>19073.18</v>
      </c>
      <c r="FA152" s="24">
        <v>2145.35</v>
      </c>
      <c r="FB152" s="183">
        <v>9.32</v>
      </c>
      <c r="FC152" s="182">
        <v>10.24</v>
      </c>
      <c r="FD152" s="69">
        <v>2344.36</v>
      </c>
      <c r="FE152" s="69">
        <v>251.42</v>
      </c>
      <c r="FF152" s="69">
        <v>0</v>
      </c>
      <c r="FG152" s="69">
        <v>21417.59</v>
      </c>
      <c r="FH152" s="69">
        <v>2397.8</v>
      </c>
      <c r="FI152" s="186"/>
      <c r="FJ152" s="72"/>
      <c r="FK152" s="72"/>
      <c r="FL152" s="72"/>
      <c r="FM152" s="72"/>
      <c r="FN152" s="72"/>
      <c r="FO152" s="185"/>
      <c r="FP152" s="72"/>
      <c r="FQ152" s="184">
        <f t="shared" si="137"/>
        <v>12203.59</v>
      </c>
      <c r="FR152" s="69">
        <f t="shared" si="138"/>
        <v>1335.5900000000001</v>
      </c>
      <c r="FS152" s="182">
        <f t="shared" si="130"/>
        <v>9.137227742046585</v>
      </c>
      <c r="FT152" s="69">
        <f t="shared" si="139"/>
        <v>601.4877777777776</v>
      </c>
      <c r="FU152" s="181">
        <f t="shared" si="140"/>
        <v>2345.8023333333326</v>
      </c>
      <c r="FV152" s="166"/>
      <c r="FW152" s="183">
        <f t="shared" si="131"/>
        <v>8.968333333333335</v>
      </c>
      <c r="FX152" s="182">
        <f t="shared" si="132"/>
        <v>9.998333333333333</v>
      </c>
      <c r="FY152" s="69">
        <f t="shared" si="141"/>
        <v>18397.29</v>
      </c>
      <c r="FZ152" s="69">
        <f t="shared" si="142"/>
        <v>2046.5099999999998</v>
      </c>
      <c r="GA152" s="69">
        <f t="shared" si="143"/>
        <v>873.6947619047623</v>
      </c>
      <c r="GB152" s="181">
        <f t="shared" si="144"/>
        <v>3363.724833333335</v>
      </c>
      <c r="GC152" s="162"/>
      <c r="GD152" s="161">
        <f>FG152</f>
        <v>21417.59</v>
      </c>
      <c r="GE152" s="160">
        <f t="shared" si="145"/>
        <v>18397.29</v>
      </c>
      <c r="GF152" s="69">
        <f>FH152</f>
        <v>2397.8</v>
      </c>
      <c r="GG152" s="24">
        <f t="shared" si="146"/>
        <v>2046.5099999999998</v>
      </c>
      <c r="GH152" s="69"/>
      <c r="GI152" s="161">
        <f t="shared" si="147"/>
        <v>1001.8174603174602</v>
      </c>
      <c r="GJ152" s="24">
        <f t="shared" si="148"/>
        <v>873.6947619047623</v>
      </c>
    </row>
    <row r="153" spans="1:192" s="20" customFormat="1" ht="12.75">
      <c r="A153" s="20" t="s">
        <v>12</v>
      </c>
      <c r="B153" s="21" t="s">
        <v>125</v>
      </c>
      <c r="C153" s="20">
        <v>6.3</v>
      </c>
      <c r="D153" s="183"/>
      <c r="E153" s="182"/>
      <c r="F153" s="69"/>
      <c r="G153" s="69"/>
      <c r="H153" s="69"/>
      <c r="I153" s="69"/>
      <c r="J153" s="24"/>
      <c r="K153" s="183"/>
      <c r="L153" s="182"/>
      <c r="M153" s="69"/>
      <c r="N153" s="69"/>
      <c r="O153" s="69"/>
      <c r="P153" s="69"/>
      <c r="Q153" s="24"/>
      <c r="R153" s="30"/>
      <c r="S153" s="22"/>
      <c r="T153" s="69"/>
      <c r="U153" s="69"/>
      <c r="V153" s="69"/>
      <c r="W153" s="69"/>
      <c r="X153" s="24"/>
      <c r="Y153" s="183"/>
      <c r="Z153" s="182"/>
      <c r="AA153" s="69"/>
      <c r="AB153" s="69"/>
      <c r="AC153" s="69"/>
      <c r="AD153" s="69"/>
      <c r="AE153" s="24"/>
      <c r="AF153" s="30"/>
      <c r="AG153" s="22"/>
      <c r="AH153" s="22"/>
      <c r="AI153" s="22"/>
      <c r="AJ153" s="22"/>
      <c r="AK153" s="22"/>
      <c r="AL153" s="23"/>
      <c r="AM153" s="183"/>
      <c r="AN153" s="182"/>
      <c r="AO153" s="69"/>
      <c r="AP153" s="69"/>
      <c r="AQ153" s="69"/>
      <c r="AR153" s="69"/>
      <c r="AS153" s="24"/>
      <c r="AT153" s="188"/>
      <c r="AU153" s="187">
        <v>8.86</v>
      </c>
      <c r="AV153" s="69">
        <v>9.95</v>
      </c>
      <c r="AW153" s="69">
        <v>146</v>
      </c>
      <c r="AX153" s="69">
        <v>2114</v>
      </c>
      <c r="AY153" s="69">
        <v>1302</v>
      </c>
      <c r="AZ153" s="24">
        <v>148</v>
      </c>
      <c r="BA153" s="188">
        <v>8.88</v>
      </c>
      <c r="BB153" s="187">
        <v>9.99</v>
      </c>
      <c r="BC153" s="69">
        <v>1083</v>
      </c>
      <c r="BD153" s="69">
        <v>146</v>
      </c>
      <c r="BE153" s="69">
        <v>2553</v>
      </c>
      <c r="BF153" s="69">
        <v>2385</v>
      </c>
      <c r="BG153" s="24">
        <v>270</v>
      </c>
      <c r="BH153" s="188">
        <v>8.88</v>
      </c>
      <c r="BI153" s="187">
        <v>9.99</v>
      </c>
      <c r="BJ153" s="69">
        <v>1083</v>
      </c>
      <c r="BK153" s="69">
        <v>122</v>
      </c>
      <c r="BL153" s="69">
        <v>2553</v>
      </c>
      <c r="BM153" s="69">
        <v>2385</v>
      </c>
      <c r="BN153" s="24">
        <v>270</v>
      </c>
      <c r="BO153" s="188">
        <v>9.17</v>
      </c>
      <c r="BP153" s="187">
        <v>10.19</v>
      </c>
      <c r="BQ153" s="69">
        <v>1071</v>
      </c>
      <c r="BR153" s="69">
        <v>116</v>
      </c>
      <c r="BS153" s="69">
        <v>2354</v>
      </c>
      <c r="BT153" s="69">
        <v>3457</v>
      </c>
      <c r="BU153" s="69">
        <v>388</v>
      </c>
      <c r="BV153" s="188">
        <v>8.96</v>
      </c>
      <c r="BW153" s="187">
        <v>10.05</v>
      </c>
      <c r="BX153" s="69">
        <v>1117</v>
      </c>
      <c r="BY153" s="69">
        <v>124</v>
      </c>
      <c r="BZ153" s="189">
        <v>2357</v>
      </c>
      <c r="CA153" s="69">
        <v>4574</v>
      </c>
      <c r="CB153" s="24">
        <v>513</v>
      </c>
      <c r="CC153" s="69"/>
      <c r="CD153" s="184">
        <f t="shared" si="133"/>
        <v>4363.95</v>
      </c>
      <c r="CE153" s="69">
        <f t="shared" si="134"/>
        <v>654</v>
      </c>
      <c r="CF153" s="182">
        <f t="shared" si="127"/>
        <v>6.672706422018348</v>
      </c>
      <c r="CG153" s="69">
        <f t="shared" si="135"/>
        <v>38.69047619047615</v>
      </c>
      <c r="CH153" s="181">
        <f t="shared" si="136"/>
        <v>147.02380952380935</v>
      </c>
      <c r="CI153" s="72"/>
      <c r="CJ153" s="188">
        <v>8.66</v>
      </c>
      <c r="CK153" s="187">
        <v>9.79</v>
      </c>
      <c r="CL153" s="69">
        <v>827.25</v>
      </c>
      <c r="CM153" s="69">
        <v>95.46</v>
      </c>
      <c r="CN153" s="189">
        <v>2337.87</v>
      </c>
      <c r="CO153" s="69">
        <v>5401.81</v>
      </c>
      <c r="CP153" s="24">
        <v>609.81</v>
      </c>
      <c r="CQ153" s="188">
        <v>8.68</v>
      </c>
      <c r="CR153" s="187">
        <v>9.82</v>
      </c>
      <c r="CS153" s="69">
        <v>820</v>
      </c>
      <c r="CT153" s="69">
        <v>94.47</v>
      </c>
      <c r="CU153" s="189">
        <v>2308</v>
      </c>
      <c r="CV153" s="69">
        <v>6225</v>
      </c>
      <c r="CW153" s="24">
        <v>704.78</v>
      </c>
      <c r="CX153" s="188">
        <v>8.75</v>
      </c>
      <c r="CY153" s="187">
        <v>9.8</v>
      </c>
      <c r="CZ153" s="69">
        <v>754.67</v>
      </c>
      <c r="DA153" s="69">
        <v>86.19</v>
      </c>
      <c r="DB153" s="69">
        <v>2309</v>
      </c>
      <c r="DC153" s="69">
        <v>6976.49</v>
      </c>
      <c r="DD153" s="24">
        <v>791.15</v>
      </c>
      <c r="DE153" s="183">
        <v>8.83</v>
      </c>
      <c r="DF153" s="182">
        <v>9.67</v>
      </c>
      <c r="DG153" s="69">
        <v>943.77</v>
      </c>
      <c r="DH153" s="69">
        <v>106.82</v>
      </c>
      <c r="DI153" s="69">
        <v>2234</v>
      </c>
      <c r="DJ153" s="69">
        <v>7920.18</v>
      </c>
      <c r="DK153" s="24">
        <v>898.48</v>
      </c>
      <c r="DL153" s="183">
        <v>9.03</v>
      </c>
      <c r="DM153" s="182">
        <v>9.57</v>
      </c>
      <c r="DN153" s="69">
        <v>805.35</v>
      </c>
      <c r="DO153" s="69">
        <v>89.19</v>
      </c>
      <c r="DP153" s="69">
        <v>1509</v>
      </c>
      <c r="DQ153" s="69">
        <v>8725.46</v>
      </c>
      <c r="DR153" s="24">
        <v>987.91</v>
      </c>
      <c r="DS153" s="186"/>
      <c r="DT153" s="72"/>
      <c r="DU153" s="72"/>
      <c r="DV153" s="72"/>
      <c r="DW153" s="72"/>
      <c r="DX153" s="72"/>
      <c r="DY153" s="185"/>
      <c r="DZ153" s="186"/>
      <c r="EA153" s="72"/>
      <c r="EB153" s="72"/>
      <c r="EC153" s="72"/>
      <c r="ED153" s="72"/>
      <c r="EE153" s="72"/>
      <c r="EF153" s="185"/>
      <c r="EG153" s="183">
        <v>9.32</v>
      </c>
      <c r="EH153" s="182">
        <v>10.56</v>
      </c>
      <c r="EI153" s="69">
        <v>579.72</v>
      </c>
      <c r="EJ153" s="69">
        <v>62.16</v>
      </c>
      <c r="EK153" s="69">
        <v>2256</v>
      </c>
      <c r="EL153" s="69">
        <v>9305.18</v>
      </c>
      <c r="EM153" s="24">
        <v>1050.36</v>
      </c>
      <c r="EN153" s="182">
        <v>9.23</v>
      </c>
      <c r="EO153" s="182">
        <v>10.42</v>
      </c>
      <c r="EP153" s="69">
        <v>912.34</v>
      </c>
      <c r="EQ153" s="69">
        <v>98.82</v>
      </c>
      <c r="ER153" s="69">
        <v>0</v>
      </c>
      <c r="ES153" s="69">
        <v>10217.52</v>
      </c>
      <c r="ET153" s="69">
        <v>1149.47</v>
      </c>
      <c r="EU153" s="183">
        <v>9.16</v>
      </c>
      <c r="EV153" s="182">
        <v>10.33</v>
      </c>
      <c r="EW153" s="69">
        <v>899.67</v>
      </c>
      <c r="EX153" s="69">
        <v>98.25</v>
      </c>
      <c r="EY153" s="69">
        <v>0</v>
      </c>
      <c r="EZ153" s="69">
        <v>11117.16</v>
      </c>
      <c r="FA153" s="24">
        <v>1248.2</v>
      </c>
      <c r="FB153" s="183">
        <v>8.74</v>
      </c>
      <c r="FC153" s="182">
        <v>9.85</v>
      </c>
      <c r="FD153" s="69">
        <v>708.85</v>
      </c>
      <c r="FE153" s="69">
        <v>81.08</v>
      </c>
      <c r="FF153" s="69">
        <v>0</v>
      </c>
      <c r="FG153" s="69">
        <v>11826.03</v>
      </c>
      <c r="FH153" s="69">
        <v>1329.58</v>
      </c>
      <c r="FI153" s="186"/>
      <c r="FJ153" s="72"/>
      <c r="FK153" s="72"/>
      <c r="FL153" s="72"/>
      <c r="FM153" s="72"/>
      <c r="FN153" s="72"/>
      <c r="FO153" s="185"/>
      <c r="FP153" s="72"/>
      <c r="FQ153" s="184">
        <f t="shared" si="137"/>
        <v>7251.620000000001</v>
      </c>
      <c r="FR153" s="69">
        <f t="shared" si="138"/>
        <v>812.4399999999999</v>
      </c>
      <c r="FS153" s="182">
        <f t="shared" si="130"/>
        <v>8.92572990005416</v>
      </c>
      <c r="FT153" s="69">
        <f t="shared" si="139"/>
        <v>338.6107936507939</v>
      </c>
      <c r="FU153" s="181">
        <f t="shared" si="140"/>
        <v>1320.5820952380961</v>
      </c>
      <c r="FV153" s="166"/>
      <c r="FW153" s="183">
        <f t="shared" si="131"/>
        <v>8.945384615384615</v>
      </c>
      <c r="FX153" s="182">
        <f t="shared" si="132"/>
        <v>9.920714285714284</v>
      </c>
      <c r="FY153" s="69">
        <f t="shared" si="141"/>
        <v>11615.57</v>
      </c>
      <c r="FZ153" s="69">
        <f t="shared" si="142"/>
        <v>1466.44</v>
      </c>
      <c r="GA153" s="69">
        <f t="shared" si="143"/>
        <v>377.3012698412697</v>
      </c>
      <c r="GB153" s="181">
        <f t="shared" si="144"/>
        <v>1452.6098888888882</v>
      </c>
      <c r="GC153" s="162"/>
      <c r="GD153" s="161">
        <f>FG153</f>
        <v>11826.03</v>
      </c>
      <c r="GE153" s="160">
        <f t="shared" si="145"/>
        <v>11615.57</v>
      </c>
      <c r="GF153" s="69">
        <f>FH153</f>
        <v>1329.58</v>
      </c>
      <c r="GG153" s="24">
        <f t="shared" si="146"/>
        <v>1466.44</v>
      </c>
      <c r="GH153" s="69"/>
      <c r="GI153" s="161">
        <f t="shared" si="147"/>
        <v>547.5676190476192</v>
      </c>
      <c r="GJ153" s="24">
        <f t="shared" si="148"/>
        <v>377.3012698412697</v>
      </c>
    </row>
    <row r="154" spans="1:192" s="20" customFormat="1" ht="12.75">
      <c r="A154" s="20" t="s">
        <v>12</v>
      </c>
      <c r="B154" s="21" t="s">
        <v>126</v>
      </c>
      <c r="C154" s="20">
        <v>6.3</v>
      </c>
      <c r="D154" s="183"/>
      <c r="E154" s="182"/>
      <c r="F154" s="69"/>
      <c r="G154" s="69"/>
      <c r="H154" s="69"/>
      <c r="I154" s="69"/>
      <c r="J154" s="24"/>
      <c r="K154" s="183"/>
      <c r="L154" s="182"/>
      <c r="M154" s="69"/>
      <c r="N154" s="69"/>
      <c r="O154" s="69"/>
      <c r="P154" s="69"/>
      <c r="Q154" s="24"/>
      <c r="R154" s="30"/>
      <c r="S154" s="22"/>
      <c r="T154" s="69"/>
      <c r="U154" s="69"/>
      <c r="V154" s="69"/>
      <c r="W154" s="69"/>
      <c r="X154" s="24"/>
      <c r="Y154" s="183"/>
      <c r="Z154" s="182"/>
      <c r="AA154" s="69"/>
      <c r="AB154" s="69"/>
      <c r="AC154" s="69"/>
      <c r="AD154" s="69"/>
      <c r="AE154" s="24"/>
      <c r="AF154" s="30"/>
      <c r="AG154" s="22"/>
      <c r="AH154" s="22"/>
      <c r="AI154" s="22"/>
      <c r="AJ154" s="22"/>
      <c r="AK154" s="22"/>
      <c r="AL154" s="23"/>
      <c r="AM154" s="183"/>
      <c r="AN154" s="182"/>
      <c r="AO154" s="69"/>
      <c r="AP154" s="69"/>
      <c r="AQ154" s="69"/>
      <c r="AR154" s="69"/>
      <c r="AS154" s="24"/>
      <c r="AT154" s="188"/>
      <c r="AU154" s="187"/>
      <c r="AV154" s="69"/>
      <c r="AW154" s="69"/>
      <c r="AX154" s="69"/>
      <c r="AY154" s="69"/>
      <c r="AZ154" s="24"/>
      <c r="BA154" s="188">
        <v>9.08</v>
      </c>
      <c r="BB154" s="187">
        <v>9.99</v>
      </c>
      <c r="BC154" s="69">
        <v>2764</v>
      </c>
      <c r="BD154" s="69">
        <v>304</v>
      </c>
      <c r="BE154" s="69">
        <v>2460</v>
      </c>
      <c r="BF154" s="69">
        <v>2764</v>
      </c>
      <c r="BG154" s="24">
        <v>305</v>
      </c>
      <c r="BH154" s="188"/>
      <c r="BI154" s="187"/>
      <c r="BJ154" s="69"/>
      <c r="BK154" s="69"/>
      <c r="BL154" s="69"/>
      <c r="BM154" s="69"/>
      <c r="BN154" s="24"/>
      <c r="BO154" s="188"/>
      <c r="BP154" s="187"/>
      <c r="BQ154" s="69"/>
      <c r="BR154" s="69"/>
      <c r="BS154" s="69"/>
      <c r="BT154" s="69"/>
      <c r="BU154" s="69"/>
      <c r="BV154" s="188"/>
      <c r="BW154" s="187"/>
      <c r="BX154" s="69"/>
      <c r="BY154" s="69"/>
      <c r="BZ154" s="189"/>
      <c r="CA154" s="69"/>
      <c r="CB154" s="24"/>
      <c r="CC154" s="69"/>
      <c r="CD154" s="184">
        <f t="shared" si="133"/>
        <v>2764</v>
      </c>
      <c r="CE154" s="69">
        <f t="shared" si="134"/>
        <v>304</v>
      </c>
      <c r="CF154" s="182">
        <f t="shared" si="127"/>
        <v>9.092105263157896</v>
      </c>
      <c r="CG154" s="69">
        <f t="shared" si="135"/>
        <v>134.73015873015873</v>
      </c>
      <c r="CH154" s="181">
        <f t="shared" si="136"/>
        <v>511.97460317460315</v>
      </c>
      <c r="CI154" s="72"/>
      <c r="CJ154" s="188">
        <v>8.95</v>
      </c>
      <c r="CK154" s="187">
        <v>10.25</v>
      </c>
      <c r="CL154" s="69">
        <v>1109.58</v>
      </c>
      <c r="CM154" s="69">
        <v>123.9</v>
      </c>
      <c r="CN154" s="189">
        <v>2287.35</v>
      </c>
      <c r="CO154" s="69">
        <v>3874.19</v>
      </c>
      <c r="CP154" s="24">
        <v>430.51</v>
      </c>
      <c r="CQ154" s="188">
        <v>9.04</v>
      </c>
      <c r="CR154" s="187">
        <v>10.71</v>
      </c>
      <c r="CS154" s="69">
        <v>1476</v>
      </c>
      <c r="CT154" s="69">
        <v>163</v>
      </c>
      <c r="CU154" s="189">
        <v>2585</v>
      </c>
      <c r="CV154" s="69">
        <v>5350.6</v>
      </c>
      <c r="CW154" s="97">
        <v>594.69</v>
      </c>
      <c r="CX154" s="188">
        <v>9.2</v>
      </c>
      <c r="CY154" s="187">
        <v>10.67</v>
      </c>
      <c r="CZ154" s="69">
        <v>1618.33</v>
      </c>
      <c r="DA154" s="69">
        <v>175.81</v>
      </c>
      <c r="DB154" s="69">
        <v>2681</v>
      </c>
      <c r="DC154" s="69">
        <v>6969.01</v>
      </c>
      <c r="DD154" s="24">
        <v>771.62</v>
      </c>
      <c r="DE154" s="183">
        <v>9.18</v>
      </c>
      <c r="DF154" s="182">
        <v>10.49</v>
      </c>
      <c r="DG154" s="69">
        <v>1318.94</v>
      </c>
      <c r="DH154" s="69">
        <v>143.68</v>
      </c>
      <c r="DI154" s="69">
        <v>2669</v>
      </c>
      <c r="DJ154" s="69">
        <v>8287.94</v>
      </c>
      <c r="DK154" s="24">
        <v>916.22</v>
      </c>
      <c r="DL154" s="183">
        <v>9.49</v>
      </c>
      <c r="DM154" s="182">
        <v>10.72</v>
      </c>
      <c r="DN154" s="69">
        <v>634.1</v>
      </c>
      <c r="DO154" s="69">
        <v>66.81</v>
      </c>
      <c r="DP154" s="69">
        <v>2797</v>
      </c>
      <c r="DQ154" s="69">
        <v>8922</v>
      </c>
      <c r="DR154" s="24">
        <v>983.44</v>
      </c>
      <c r="DS154" s="186"/>
      <c r="DT154" s="72"/>
      <c r="DU154" s="72"/>
      <c r="DV154" s="72"/>
      <c r="DW154" s="72"/>
      <c r="DX154" s="72"/>
      <c r="DY154" s="185"/>
      <c r="DZ154" s="186"/>
      <c r="EA154" s="72"/>
      <c r="EB154" s="72"/>
      <c r="EC154" s="72"/>
      <c r="ED154" s="72"/>
      <c r="EE154" s="72"/>
      <c r="EF154" s="185"/>
      <c r="EG154" s="183">
        <v>9.06</v>
      </c>
      <c r="EH154" s="182">
        <v>10.74</v>
      </c>
      <c r="EI154" s="69">
        <v>1134.29</v>
      </c>
      <c r="EJ154" s="69">
        <v>125.17</v>
      </c>
      <c r="EK154" s="69">
        <v>2910</v>
      </c>
      <c r="EL154" s="69">
        <v>10056.25</v>
      </c>
      <c r="EM154" s="24">
        <v>1109.04</v>
      </c>
      <c r="EN154" s="182">
        <v>9.09</v>
      </c>
      <c r="EO154" s="182">
        <v>10.72</v>
      </c>
      <c r="EP154" s="69">
        <v>1176.56</v>
      </c>
      <c r="EQ154" s="69">
        <v>129.46</v>
      </c>
      <c r="ER154" s="69">
        <v>0</v>
      </c>
      <c r="ES154" s="69">
        <v>11232.84</v>
      </c>
      <c r="ET154" s="69">
        <v>1239.52</v>
      </c>
      <c r="EU154" s="183">
        <v>9.45</v>
      </c>
      <c r="EV154" s="182">
        <v>10.87</v>
      </c>
      <c r="EW154" s="69">
        <v>1774.8</v>
      </c>
      <c r="EX154" s="69">
        <v>187.89</v>
      </c>
      <c r="EY154" s="69">
        <v>0</v>
      </c>
      <c r="EZ154" s="69">
        <v>13007.42</v>
      </c>
      <c r="FA154" s="24">
        <v>1428.17</v>
      </c>
      <c r="FB154" s="183">
        <v>8.76</v>
      </c>
      <c r="FC154" s="182">
        <v>10.62</v>
      </c>
      <c r="FD154" s="69">
        <v>1279.91</v>
      </c>
      <c r="FE154" s="69">
        <v>146.07</v>
      </c>
      <c r="FF154" s="69">
        <v>0</v>
      </c>
      <c r="FG154" s="69">
        <v>14287.32</v>
      </c>
      <c r="FH154" s="69">
        <v>1575.3</v>
      </c>
      <c r="FI154" s="186"/>
      <c r="FJ154" s="72"/>
      <c r="FK154" s="72"/>
      <c r="FL154" s="72"/>
      <c r="FM154" s="72"/>
      <c r="FN154" s="72"/>
      <c r="FO154" s="185"/>
      <c r="FP154" s="72"/>
      <c r="FQ154" s="184">
        <f t="shared" si="137"/>
        <v>11522.51</v>
      </c>
      <c r="FR154" s="69">
        <f t="shared" si="138"/>
        <v>1261.79</v>
      </c>
      <c r="FS154" s="182">
        <f t="shared" si="130"/>
        <v>9.131876144207832</v>
      </c>
      <c r="FT154" s="69">
        <f t="shared" si="139"/>
        <v>567.1798412698413</v>
      </c>
      <c r="FU154" s="181">
        <f t="shared" si="140"/>
        <v>2212.001380952381</v>
      </c>
      <c r="FV154" s="166"/>
      <c r="FW154" s="183">
        <f t="shared" si="131"/>
        <v>9.13</v>
      </c>
      <c r="FX154" s="182">
        <f t="shared" si="132"/>
        <v>10.578</v>
      </c>
      <c r="FY154" s="69">
        <f t="shared" si="141"/>
        <v>14286.51</v>
      </c>
      <c r="FZ154" s="69">
        <f t="shared" si="142"/>
        <v>1565.79</v>
      </c>
      <c r="GA154" s="69">
        <f t="shared" si="143"/>
        <v>701.9100000000003</v>
      </c>
      <c r="GB154" s="181">
        <f t="shared" si="144"/>
        <v>2702.353500000001</v>
      </c>
      <c r="GC154" s="162"/>
      <c r="GD154" s="161">
        <f>FG154</f>
        <v>14287.32</v>
      </c>
      <c r="GE154" s="160">
        <f t="shared" si="145"/>
        <v>14286.51</v>
      </c>
      <c r="GF154" s="69">
        <f>FH154</f>
        <v>1575.3</v>
      </c>
      <c r="GG154" s="24">
        <f t="shared" si="146"/>
        <v>1565.79</v>
      </c>
      <c r="GH154" s="69"/>
      <c r="GI154" s="161">
        <f t="shared" si="147"/>
        <v>692.5285714285717</v>
      </c>
      <c r="GJ154" s="24">
        <f t="shared" si="148"/>
        <v>701.9100000000003</v>
      </c>
    </row>
    <row r="155" spans="1:192" s="20" customFormat="1" ht="12.75">
      <c r="A155" s="20" t="s">
        <v>12</v>
      </c>
      <c r="B155" s="21" t="s">
        <v>127</v>
      </c>
      <c r="C155" s="20">
        <v>6.3</v>
      </c>
      <c r="D155" s="183"/>
      <c r="E155" s="182"/>
      <c r="F155" s="69"/>
      <c r="G155" s="69"/>
      <c r="H155" s="69"/>
      <c r="I155" s="69"/>
      <c r="J155" s="24"/>
      <c r="K155" s="183"/>
      <c r="L155" s="182"/>
      <c r="M155" s="69"/>
      <c r="N155" s="69"/>
      <c r="O155" s="69"/>
      <c r="P155" s="69"/>
      <c r="Q155" s="24"/>
      <c r="R155" s="30"/>
      <c r="S155" s="22"/>
      <c r="T155" s="69"/>
      <c r="U155" s="69"/>
      <c r="V155" s="69"/>
      <c r="W155" s="69"/>
      <c r="X155" s="24"/>
      <c r="Y155" s="183"/>
      <c r="Z155" s="182"/>
      <c r="AA155" s="69"/>
      <c r="AB155" s="69"/>
      <c r="AC155" s="69"/>
      <c r="AD155" s="69"/>
      <c r="AE155" s="24"/>
      <c r="AF155" s="30"/>
      <c r="AG155" s="22"/>
      <c r="AH155" s="22"/>
      <c r="AI155" s="22"/>
      <c r="AJ155" s="22"/>
      <c r="AK155" s="22"/>
      <c r="AL155" s="23"/>
      <c r="AM155" s="183"/>
      <c r="AN155" s="182"/>
      <c r="AO155" s="69"/>
      <c r="AP155" s="69"/>
      <c r="AQ155" s="69"/>
      <c r="AR155" s="69"/>
      <c r="AS155" s="24"/>
      <c r="AT155" s="188">
        <v>8.58</v>
      </c>
      <c r="AU155" s="187">
        <v>9.18</v>
      </c>
      <c r="AV155" s="69">
        <v>1514.78</v>
      </c>
      <c r="AW155" s="69">
        <v>176.55</v>
      </c>
      <c r="AX155" s="69">
        <v>2323.11</v>
      </c>
      <c r="AY155" s="69">
        <v>1514.75</v>
      </c>
      <c r="AZ155" s="24">
        <v>177.6</v>
      </c>
      <c r="BA155" s="188">
        <v>9.01</v>
      </c>
      <c r="BB155" s="187">
        <v>9.62</v>
      </c>
      <c r="BC155" s="69">
        <v>1082</v>
      </c>
      <c r="BD155" s="69">
        <v>120</v>
      </c>
      <c r="BE155" s="69">
        <v>2566</v>
      </c>
      <c r="BF155" s="69">
        <v>2597</v>
      </c>
      <c r="BG155" s="24">
        <v>298</v>
      </c>
      <c r="BH155" s="188"/>
      <c r="BI155" s="187"/>
      <c r="BJ155" s="69"/>
      <c r="BK155" s="69"/>
      <c r="BL155" s="69"/>
      <c r="BM155" s="69"/>
      <c r="BN155" s="24"/>
      <c r="BO155" s="188"/>
      <c r="BP155" s="187"/>
      <c r="BQ155" s="69"/>
      <c r="BR155" s="69"/>
      <c r="BS155" s="69"/>
      <c r="BT155" s="69"/>
      <c r="BU155" s="69"/>
      <c r="BV155" s="188"/>
      <c r="BW155" s="187"/>
      <c r="BX155" s="69"/>
      <c r="BY155" s="69"/>
      <c r="BZ155" s="189"/>
      <c r="CA155" s="69"/>
      <c r="CB155" s="24"/>
      <c r="CC155" s="69"/>
      <c r="CD155" s="184">
        <f t="shared" si="133"/>
        <v>2596.7799999999997</v>
      </c>
      <c r="CE155" s="69">
        <f t="shared" si="134"/>
        <v>296.55</v>
      </c>
      <c r="CF155" s="182">
        <f t="shared" si="127"/>
        <v>8.756634631596695</v>
      </c>
      <c r="CG155" s="69">
        <f t="shared" si="135"/>
        <v>115.63730158730152</v>
      </c>
      <c r="CH155" s="181">
        <f t="shared" si="136"/>
        <v>439.4217460317458</v>
      </c>
      <c r="CI155" s="72"/>
      <c r="CJ155" s="188"/>
      <c r="CK155" s="187"/>
      <c r="CL155" s="69"/>
      <c r="CM155" s="69"/>
      <c r="CN155" s="189"/>
      <c r="CO155" s="69"/>
      <c r="CP155" s="24"/>
      <c r="CQ155" s="188">
        <v>8.49</v>
      </c>
      <c r="CR155" s="187">
        <v>9.38</v>
      </c>
      <c r="CS155" s="69">
        <v>1038.35</v>
      </c>
      <c r="CT155" s="69">
        <v>122.34</v>
      </c>
      <c r="CU155" s="189">
        <v>2317</v>
      </c>
      <c r="CV155" s="69">
        <v>1065.2</v>
      </c>
      <c r="CW155" s="24">
        <v>135.39</v>
      </c>
      <c r="CX155" s="188">
        <v>8.92</v>
      </c>
      <c r="CY155" s="187">
        <v>9.57</v>
      </c>
      <c r="CZ155" s="69">
        <v>1221.76</v>
      </c>
      <c r="DA155" s="69">
        <v>137.01</v>
      </c>
      <c r="DB155" s="69">
        <v>2272</v>
      </c>
      <c r="DC155" s="69">
        <v>2286.99</v>
      </c>
      <c r="DD155" s="24">
        <v>272.92</v>
      </c>
      <c r="DE155" s="183">
        <v>9.14</v>
      </c>
      <c r="DF155" s="182">
        <v>9.74</v>
      </c>
      <c r="DG155" s="69">
        <v>1007.66</v>
      </c>
      <c r="DH155" s="69">
        <v>110.2</v>
      </c>
      <c r="DI155" s="69">
        <v>1832</v>
      </c>
      <c r="DJ155" s="69">
        <v>3294.6</v>
      </c>
      <c r="DK155" s="24">
        <v>383.53</v>
      </c>
      <c r="DL155" s="183">
        <v>9.12</v>
      </c>
      <c r="DM155" s="182">
        <v>9.63</v>
      </c>
      <c r="DN155" s="69">
        <v>433.08</v>
      </c>
      <c r="DO155" s="69">
        <v>47.46</v>
      </c>
      <c r="DP155" s="69">
        <v>2466</v>
      </c>
      <c r="DQ155" s="69">
        <v>3727.67</v>
      </c>
      <c r="DR155" s="24">
        <v>431.39</v>
      </c>
      <c r="DS155" s="186"/>
      <c r="DT155" s="72"/>
      <c r="DU155" s="72"/>
      <c r="DV155" s="72"/>
      <c r="DW155" s="72"/>
      <c r="DX155" s="72"/>
      <c r="DY155" s="185"/>
      <c r="DZ155" s="186"/>
      <c r="EA155" s="72"/>
      <c r="EB155" s="72"/>
      <c r="EC155" s="72"/>
      <c r="ED155" s="72"/>
      <c r="EE155" s="72"/>
      <c r="EF155" s="185"/>
      <c r="EG155" s="183">
        <v>8.84</v>
      </c>
      <c r="EH155" s="182">
        <v>9.41</v>
      </c>
      <c r="EI155" s="69">
        <v>696.26</v>
      </c>
      <c r="EJ155" s="69">
        <v>78.79</v>
      </c>
      <c r="EK155" s="69">
        <v>2761</v>
      </c>
      <c r="EL155" s="69">
        <v>4423.87</v>
      </c>
      <c r="EM155" s="24">
        <v>510.43</v>
      </c>
      <c r="EN155" s="182">
        <v>8.75</v>
      </c>
      <c r="EO155" s="182">
        <v>9.29</v>
      </c>
      <c r="EP155" s="69">
        <v>1107.48</v>
      </c>
      <c r="EQ155" s="69">
        <v>126.53</v>
      </c>
      <c r="ER155" s="69">
        <v>0</v>
      </c>
      <c r="ES155" s="69">
        <v>5531.35</v>
      </c>
      <c r="ET155" s="69">
        <v>637.53</v>
      </c>
      <c r="EU155" s="183">
        <v>8.58</v>
      </c>
      <c r="EV155" s="182">
        <v>9.24</v>
      </c>
      <c r="EW155" s="69">
        <v>1080.91</v>
      </c>
      <c r="EX155" s="69">
        <v>126</v>
      </c>
      <c r="EY155" s="69">
        <v>0</v>
      </c>
      <c r="EZ155" s="69">
        <v>6612.27</v>
      </c>
      <c r="FA155" s="24">
        <v>764.01</v>
      </c>
      <c r="FB155" s="191"/>
      <c r="FC155" s="190"/>
      <c r="FD155" s="72"/>
      <c r="FE155" s="72"/>
      <c r="FF155" s="72"/>
      <c r="FG155" s="72"/>
      <c r="FH155" s="72"/>
      <c r="FI155" s="186"/>
      <c r="FJ155" s="72"/>
      <c r="FK155" s="72"/>
      <c r="FL155" s="72"/>
      <c r="FM155" s="72"/>
      <c r="FN155" s="72"/>
      <c r="FO155" s="185"/>
      <c r="FP155" s="72"/>
      <c r="FQ155" s="184">
        <f t="shared" si="137"/>
        <v>6585.5</v>
      </c>
      <c r="FR155" s="69">
        <f t="shared" si="138"/>
        <v>748.33</v>
      </c>
      <c r="FS155" s="182">
        <f t="shared" si="130"/>
        <v>8.800261916534149</v>
      </c>
      <c r="FT155" s="69">
        <f t="shared" si="139"/>
        <v>296.9874603174602</v>
      </c>
      <c r="FU155" s="181">
        <f t="shared" si="140"/>
        <v>1158.2510952380949</v>
      </c>
      <c r="FV155" s="166"/>
      <c r="FW155" s="183">
        <f t="shared" si="131"/>
        <v>8.825555555555557</v>
      </c>
      <c r="FX155" s="182">
        <f t="shared" si="132"/>
        <v>9.45111111111111</v>
      </c>
      <c r="FY155" s="69">
        <f t="shared" si="141"/>
        <v>9182.28</v>
      </c>
      <c r="FZ155" s="69">
        <f t="shared" si="142"/>
        <v>1044.88</v>
      </c>
      <c r="GA155" s="69">
        <f t="shared" si="143"/>
        <v>412.62476190476195</v>
      </c>
      <c r="GB155" s="181">
        <f t="shared" si="144"/>
        <v>1588.6053333333336</v>
      </c>
      <c r="GC155" s="162"/>
      <c r="GD155" s="161">
        <f>EZ155</f>
        <v>6612.27</v>
      </c>
      <c r="GE155" s="160">
        <f t="shared" si="145"/>
        <v>9182.28</v>
      </c>
      <c r="GF155" s="69">
        <f>FA155</f>
        <v>764.01</v>
      </c>
      <c r="GG155" s="24">
        <f t="shared" si="146"/>
        <v>1044.88</v>
      </c>
      <c r="GH155" s="72"/>
      <c r="GI155" s="161">
        <f t="shared" si="147"/>
        <v>285.55666666666684</v>
      </c>
      <c r="GJ155" s="24">
        <f t="shared" si="148"/>
        <v>412.62476190476195</v>
      </c>
    </row>
    <row r="156" spans="1:192" s="20" customFormat="1" ht="12.75">
      <c r="A156" s="20" t="s">
        <v>12</v>
      </c>
      <c r="B156" s="21" t="s">
        <v>128</v>
      </c>
      <c r="C156" s="20">
        <v>6.3</v>
      </c>
      <c r="D156" s="183"/>
      <c r="E156" s="182"/>
      <c r="F156" s="69"/>
      <c r="G156" s="69"/>
      <c r="H156" s="69"/>
      <c r="I156" s="69"/>
      <c r="J156" s="24"/>
      <c r="K156" s="183"/>
      <c r="L156" s="182"/>
      <c r="M156" s="69"/>
      <c r="N156" s="69"/>
      <c r="O156" s="69"/>
      <c r="P156" s="69"/>
      <c r="Q156" s="24"/>
      <c r="R156" s="30"/>
      <c r="S156" s="22"/>
      <c r="T156" s="69"/>
      <c r="U156" s="69"/>
      <c r="V156" s="69"/>
      <c r="W156" s="69"/>
      <c r="X156" s="24"/>
      <c r="Y156" s="183"/>
      <c r="Z156" s="182"/>
      <c r="AA156" s="69"/>
      <c r="AB156" s="69"/>
      <c r="AC156" s="69"/>
      <c r="AD156" s="69"/>
      <c r="AE156" s="24"/>
      <c r="AF156" s="30"/>
      <c r="AG156" s="22"/>
      <c r="AH156" s="22"/>
      <c r="AI156" s="22"/>
      <c r="AJ156" s="22"/>
      <c r="AK156" s="22"/>
      <c r="AL156" s="23"/>
      <c r="AM156" s="183"/>
      <c r="AN156" s="182"/>
      <c r="AO156" s="69"/>
      <c r="AP156" s="69"/>
      <c r="AQ156" s="69"/>
      <c r="AR156" s="69"/>
      <c r="AS156" s="24"/>
      <c r="AT156" s="188">
        <v>10.22</v>
      </c>
      <c r="AU156" s="187">
        <v>11.08</v>
      </c>
      <c r="AV156" s="69">
        <v>3155.73</v>
      </c>
      <c r="AW156" s="69">
        <v>308.82</v>
      </c>
      <c r="AX156" s="69">
        <v>1738.43</v>
      </c>
      <c r="AY156" s="69">
        <v>3155.68</v>
      </c>
      <c r="AZ156" s="24">
        <v>310.22</v>
      </c>
      <c r="BA156" s="188">
        <v>10.69</v>
      </c>
      <c r="BB156" s="187">
        <v>11.48</v>
      </c>
      <c r="BC156" s="69">
        <v>3355</v>
      </c>
      <c r="BD156" s="69">
        <v>313</v>
      </c>
      <c r="BE156" s="69">
        <v>1535</v>
      </c>
      <c r="BF156" s="69">
        <v>6511</v>
      </c>
      <c r="BG156" s="24">
        <v>625</v>
      </c>
      <c r="BH156" s="188">
        <v>10.4</v>
      </c>
      <c r="BI156" s="187">
        <v>11.18</v>
      </c>
      <c r="BJ156" s="69">
        <v>1855</v>
      </c>
      <c r="BK156" s="69">
        <v>178</v>
      </c>
      <c r="BL156" s="69">
        <v>1597</v>
      </c>
      <c r="BM156" s="69">
        <v>8367</v>
      </c>
      <c r="BN156" s="24">
        <v>804</v>
      </c>
      <c r="BO156" s="188">
        <v>10.5</v>
      </c>
      <c r="BP156" s="187">
        <v>11.36</v>
      </c>
      <c r="BQ156" s="69">
        <v>2390</v>
      </c>
      <c r="BR156" s="69">
        <v>227</v>
      </c>
      <c r="BS156" s="69">
        <v>1556</v>
      </c>
      <c r="BT156" s="69">
        <v>10757</v>
      </c>
      <c r="BU156" s="69">
        <v>1033</v>
      </c>
      <c r="BV156" s="188">
        <v>10.5</v>
      </c>
      <c r="BW156" s="187">
        <v>11.51</v>
      </c>
      <c r="BX156" s="69">
        <v>2113</v>
      </c>
      <c r="BY156" s="69">
        <v>201</v>
      </c>
      <c r="BZ156" s="189">
        <v>1433</v>
      </c>
      <c r="CA156" s="69">
        <v>12871</v>
      </c>
      <c r="CB156" s="24">
        <v>1235</v>
      </c>
      <c r="CC156" s="69"/>
      <c r="CD156" s="184">
        <f t="shared" si="133"/>
        <v>12868.73</v>
      </c>
      <c r="CE156" s="69">
        <f t="shared" si="134"/>
        <v>1227.82</v>
      </c>
      <c r="CF156" s="182">
        <f t="shared" si="127"/>
        <v>10.480958120897201</v>
      </c>
      <c r="CG156" s="69">
        <f t="shared" si="135"/>
        <v>814.8355555555556</v>
      </c>
      <c r="CH156" s="181">
        <f t="shared" si="136"/>
        <v>3096.3751111111114</v>
      </c>
      <c r="CI156" s="72"/>
      <c r="CJ156" s="188">
        <v>10.21</v>
      </c>
      <c r="CK156" s="187">
        <v>11.38</v>
      </c>
      <c r="CL156" s="69">
        <v>2324.13</v>
      </c>
      <c r="CM156" s="69">
        <v>227.69</v>
      </c>
      <c r="CN156" s="189">
        <v>1526.59</v>
      </c>
      <c r="CO156" s="69">
        <v>15195.1</v>
      </c>
      <c r="CP156" s="24">
        <v>1464.71</v>
      </c>
      <c r="CQ156" s="188">
        <v>10.36</v>
      </c>
      <c r="CR156" s="187">
        <v>11.37</v>
      </c>
      <c r="CS156" s="69">
        <v>2774</v>
      </c>
      <c r="CT156" s="69">
        <v>267.7</v>
      </c>
      <c r="CU156" s="189">
        <v>1553</v>
      </c>
      <c r="CV156" s="69">
        <v>17969.46</v>
      </c>
      <c r="CW156" s="24">
        <v>1733.78</v>
      </c>
      <c r="CX156" s="201"/>
      <c r="CY156" s="200"/>
      <c r="CZ156" s="199"/>
      <c r="DA156" s="199"/>
      <c r="DB156" s="199"/>
      <c r="DC156" s="199"/>
      <c r="DD156" s="198"/>
      <c r="DE156" s="183">
        <v>10.46</v>
      </c>
      <c r="DF156" s="182">
        <v>11.26</v>
      </c>
      <c r="DG156" s="69">
        <v>4920.18</v>
      </c>
      <c r="DH156" s="69">
        <v>470.21</v>
      </c>
      <c r="DI156" s="69">
        <v>1644</v>
      </c>
      <c r="DJ156" s="69">
        <v>22889.62</v>
      </c>
      <c r="DK156" s="24">
        <v>2206.05</v>
      </c>
      <c r="DL156" s="183"/>
      <c r="DM156" s="182"/>
      <c r="DN156" s="69"/>
      <c r="DO156" s="69"/>
      <c r="DP156" s="69"/>
      <c r="DQ156" s="69"/>
      <c r="DR156" s="24"/>
      <c r="DS156" s="186"/>
      <c r="DT156" s="72"/>
      <c r="DU156" s="72"/>
      <c r="DV156" s="72"/>
      <c r="DW156" s="72"/>
      <c r="DX156" s="72"/>
      <c r="DY156" s="185"/>
      <c r="DZ156" s="186"/>
      <c r="EA156" s="72"/>
      <c r="EB156" s="72"/>
      <c r="EC156" s="72"/>
      <c r="ED156" s="72"/>
      <c r="EE156" s="72"/>
      <c r="EF156" s="185"/>
      <c r="EG156" s="183">
        <v>9.99</v>
      </c>
      <c r="EH156" s="182">
        <v>11.36</v>
      </c>
      <c r="EI156" s="69">
        <v>2803.47</v>
      </c>
      <c r="EJ156" s="69">
        <v>280.67</v>
      </c>
      <c r="EK156" s="69">
        <v>2048</v>
      </c>
      <c r="EL156" s="69">
        <v>25692.98</v>
      </c>
      <c r="EM156" s="24">
        <v>2488.14</v>
      </c>
      <c r="EN156" s="182">
        <v>10.54</v>
      </c>
      <c r="EO156" s="182">
        <v>11.52</v>
      </c>
      <c r="EP156" s="69">
        <v>3367.65</v>
      </c>
      <c r="EQ156" s="69">
        <v>319.6</v>
      </c>
      <c r="ER156" s="69">
        <v>0</v>
      </c>
      <c r="ES156" s="69">
        <v>29060.59</v>
      </c>
      <c r="ET156" s="69">
        <v>2809.24</v>
      </c>
      <c r="EU156" s="183">
        <v>10.53</v>
      </c>
      <c r="EV156" s="182">
        <v>11.64</v>
      </c>
      <c r="EW156" s="69">
        <v>2818.65</v>
      </c>
      <c r="EX156" s="69">
        <v>267.53</v>
      </c>
      <c r="EY156" s="69">
        <v>0</v>
      </c>
      <c r="EZ156" s="69">
        <v>31879.19</v>
      </c>
      <c r="FA156" s="24">
        <v>3077.98</v>
      </c>
      <c r="FB156" s="183">
        <v>10.19</v>
      </c>
      <c r="FC156" s="182">
        <v>11.51</v>
      </c>
      <c r="FD156" s="69">
        <v>2707.68</v>
      </c>
      <c r="FE156" s="69">
        <v>265.64</v>
      </c>
      <c r="FF156" s="69">
        <v>0</v>
      </c>
      <c r="FG156" s="69">
        <v>34586.83</v>
      </c>
      <c r="FH156" s="69">
        <v>3345.1</v>
      </c>
      <c r="FI156" s="186"/>
      <c r="FJ156" s="72"/>
      <c r="FK156" s="72"/>
      <c r="FL156" s="72"/>
      <c r="FM156" s="72"/>
      <c r="FN156" s="72"/>
      <c r="FO156" s="185"/>
      <c r="FP156" s="72"/>
      <c r="FQ156" s="184">
        <f t="shared" si="137"/>
        <v>21715.760000000002</v>
      </c>
      <c r="FR156" s="69">
        <f t="shared" si="138"/>
        <v>2099.04</v>
      </c>
      <c r="FS156" s="182">
        <f t="shared" si="130"/>
        <v>10.345567497522678</v>
      </c>
      <c r="FT156" s="69">
        <f t="shared" si="139"/>
        <v>1347.906031746032</v>
      </c>
      <c r="FU156" s="181">
        <f t="shared" si="140"/>
        <v>5256.833523809525</v>
      </c>
      <c r="FV156" s="166"/>
      <c r="FW156" s="183">
        <f t="shared" si="131"/>
        <v>10.3825</v>
      </c>
      <c r="FX156" s="182">
        <f t="shared" si="132"/>
        <v>11.387500000000001</v>
      </c>
      <c r="FY156" s="69">
        <f t="shared" si="141"/>
        <v>34584.49</v>
      </c>
      <c r="FZ156" s="69">
        <f t="shared" si="142"/>
        <v>3326.86</v>
      </c>
      <c r="GA156" s="69">
        <f t="shared" si="143"/>
        <v>2162.7415873015866</v>
      </c>
      <c r="GB156" s="181">
        <f t="shared" si="144"/>
        <v>8326.555111111109</v>
      </c>
      <c r="GC156" s="162"/>
      <c r="GD156" s="161">
        <f>FG156</f>
        <v>34586.83</v>
      </c>
      <c r="GE156" s="160">
        <f t="shared" si="145"/>
        <v>34584.49</v>
      </c>
      <c r="GF156" s="69">
        <f>FH156</f>
        <v>3345.1</v>
      </c>
      <c r="GG156" s="24">
        <f t="shared" si="146"/>
        <v>3326.86</v>
      </c>
      <c r="GH156" s="69"/>
      <c r="GI156" s="161">
        <f t="shared" si="147"/>
        <v>2144.8730158730164</v>
      </c>
      <c r="GJ156" s="24">
        <f t="shared" si="148"/>
        <v>2162.7415873015866</v>
      </c>
    </row>
    <row r="157" spans="1:192" s="20" customFormat="1" ht="12.75">
      <c r="A157" s="20" t="s">
        <v>12</v>
      </c>
      <c r="B157" s="21" t="s">
        <v>129</v>
      </c>
      <c r="C157" s="20">
        <v>6.3</v>
      </c>
      <c r="D157" s="183"/>
      <c r="E157" s="182"/>
      <c r="F157" s="69"/>
      <c r="G157" s="69"/>
      <c r="H157" s="69"/>
      <c r="I157" s="69"/>
      <c r="J157" s="24"/>
      <c r="K157" s="183"/>
      <c r="L157" s="182"/>
      <c r="M157" s="69"/>
      <c r="N157" s="69"/>
      <c r="O157" s="69"/>
      <c r="P157" s="69"/>
      <c r="Q157" s="24"/>
      <c r="R157" s="30"/>
      <c r="S157" s="22"/>
      <c r="T157" s="69"/>
      <c r="U157" s="69"/>
      <c r="V157" s="69"/>
      <c r="W157" s="69"/>
      <c r="X157" s="24"/>
      <c r="Y157" s="183"/>
      <c r="Z157" s="182"/>
      <c r="AA157" s="69"/>
      <c r="AB157" s="69"/>
      <c r="AC157" s="69"/>
      <c r="AD157" s="69"/>
      <c r="AE157" s="24"/>
      <c r="AF157" s="30"/>
      <c r="AG157" s="22"/>
      <c r="AH157" s="22"/>
      <c r="AI157" s="22"/>
      <c r="AJ157" s="22"/>
      <c r="AK157" s="22"/>
      <c r="AL157" s="23"/>
      <c r="AM157" s="183"/>
      <c r="AN157" s="182"/>
      <c r="AO157" s="69"/>
      <c r="AP157" s="69"/>
      <c r="AQ157" s="69"/>
      <c r="AR157" s="69"/>
      <c r="AS157" s="24"/>
      <c r="AT157" s="188"/>
      <c r="AU157" s="187"/>
      <c r="AV157" s="69"/>
      <c r="AW157" s="69"/>
      <c r="AX157" s="69"/>
      <c r="AY157" s="69"/>
      <c r="AZ157" s="24"/>
      <c r="BA157" s="188">
        <v>8.33</v>
      </c>
      <c r="BB157" s="187">
        <v>9.11</v>
      </c>
      <c r="BC157" s="69">
        <v>1621</v>
      </c>
      <c r="BD157" s="69">
        <v>194</v>
      </c>
      <c r="BE157" s="69">
        <v>2176</v>
      </c>
      <c r="BF157" s="69">
        <v>1621</v>
      </c>
      <c r="BG157" s="24">
        <v>195</v>
      </c>
      <c r="BH157" s="188">
        <v>8.97</v>
      </c>
      <c r="BI157" s="187">
        <v>9.58</v>
      </c>
      <c r="BJ157" s="69">
        <v>1440</v>
      </c>
      <c r="BK157" s="69">
        <v>160</v>
      </c>
      <c r="BL157" s="69">
        <v>1836</v>
      </c>
      <c r="BM157" s="69">
        <v>3062</v>
      </c>
      <c r="BN157" s="24">
        <v>356</v>
      </c>
      <c r="BO157" s="188">
        <v>9.16</v>
      </c>
      <c r="BP157" s="187">
        <v>9.69</v>
      </c>
      <c r="BQ157" s="69">
        <v>1890</v>
      </c>
      <c r="BR157" s="69">
        <v>206</v>
      </c>
      <c r="BS157" s="69">
        <v>1520</v>
      </c>
      <c r="BT157" s="69">
        <v>4952</v>
      </c>
      <c r="BU157" s="69">
        <v>563</v>
      </c>
      <c r="BV157" s="188">
        <v>8.84</v>
      </c>
      <c r="BW157" s="187">
        <v>9.56</v>
      </c>
      <c r="BX157" s="69">
        <v>1832</v>
      </c>
      <c r="BY157" s="69">
        <v>207</v>
      </c>
      <c r="BZ157" s="189">
        <v>1785</v>
      </c>
      <c r="CA157" s="69">
        <v>6785</v>
      </c>
      <c r="CB157" s="24">
        <v>772</v>
      </c>
      <c r="CC157" s="69"/>
      <c r="CD157" s="184">
        <f t="shared" si="133"/>
        <v>6783</v>
      </c>
      <c r="CE157" s="69">
        <f t="shared" si="134"/>
        <v>767</v>
      </c>
      <c r="CF157" s="182">
        <f t="shared" si="127"/>
        <v>8.843546284224251</v>
      </c>
      <c r="CG157" s="69">
        <f t="shared" si="135"/>
        <v>309.66666666666674</v>
      </c>
      <c r="CH157" s="181">
        <f t="shared" si="136"/>
        <v>1176.7333333333336</v>
      </c>
      <c r="CI157" s="72"/>
      <c r="CJ157" s="188">
        <v>8.28</v>
      </c>
      <c r="CK157" s="187">
        <v>9.29</v>
      </c>
      <c r="CL157" s="69">
        <v>675.81</v>
      </c>
      <c r="CM157" s="69">
        <v>81.61</v>
      </c>
      <c r="CN157" s="189">
        <v>2013.88</v>
      </c>
      <c r="CO157" s="69">
        <v>7460.88</v>
      </c>
      <c r="CP157" s="24">
        <v>854.03</v>
      </c>
      <c r="CQ157" s="188">
        <v>8.13</v>
      </c>
      <c r="CR157" s="187">
        <v>8.75</v>
      </c>
      <c r="CS157" s="69">
        <v>999.5</v>
      </c>
      <c r="CT157" s="69">
        <v>122.8</v>
      </c>
      <c r="CU157" s="189">
        <v>2375</v>
      </c>
      <c r="CV157" s="69">
        <v>8460.4</v>
      </c>
      <c r="CW157" s="24">
        <v>977.4</v>
      </c>
      <c r="CX157" s="188">
        <v>8.96</v>
      </c>
      <c r="CY157" s="187">
        <v>9.52</v>
      </c>
      <c r="CZ157" s="69">
        <v>1214.36</v>
      </c>
      <c r="DA157" s="69">
        <v>135.56</v>
      </c>
      <c r="DB157" s="69">
        <v>2067</v>
      </c>
      <c r="DC157" s="69">
        <v>9674.8</v>
      </c>
      <c r="DD157" s="24">
        <v>1113.44</v>
      </c>
      <c r="DE157" s="183">
        <v>9.03</v>
      </c>
      <c r="DF157" s="182">
        <v>9.51</v>
      </c>
      <c r="DG157" s="69">
        <v>1303.46</v>
      </c>
      <c r="DH157" s="69">
        <v>144.27</v>
      </c>
      <c r="DI157" s="69">
        <v>1771</v>
      </c>
      <c r="DJ157" s="69">
        <v>10978.21</v>
      </c>
      <c r="DK157" s="24">
        <v>1258.17</v>
      </c>
      <c r="DL157" s="183">
        <v>8.7</v>
      </c>
      <c r="DM157" s="182">
        <v>9.42</v>
      </c>
      <c r="DN157" s="69">
        <v>410.43</v>
      </c>
      <c r="DO157" s="69">
        <v>47.15</v>
      </c>
      <c r="DP157" s="69">
        <v>2014</v>
      </c>
      <c r="DQ157" s="69">
        <v>11388.63</v>
      </c>
      <c r="DR157" s="24">
        <v>1305.67</v>
      </c>
      <c r="DS157" s="186"/>
      <c r="DT157" s="72"/>
      <c r="DU157" s="72"/>
      <c r="DV157" s="72"/>
      <c r="DW157" s="72"/>
      <c r="DX157" s="72"/>
      <c r="DY157" s="185"/>
      <c r="DZ157" s="186"/>
      <c r="EA157" s="72"/>
      <c r="EB157" s="72"/>
      <c r="EC157" s="72"/>
      <c r="ED157" s="72"/>
      <c r="EE157" s="72"/>
      <c r="EF157" s="185"/>
      <c r="EG157" s="183">
        <v>8.15</v>
      </c>
      <c r="EH157" s="182">
        <v>9.31</v>
      </c>
      <c r="EI157" s="69">
        <v>832.17</v>
      </c>
      <c r="EJ157" s="69">
        <v>102.09</v>
      </c>
      <c r="EK157" s="69">
        <v>2942</v>
      </c>
      <c r="EL157" s="69">
        <v>12220.75</v>
      </c>
      <c r="EM157" s="24">
        <v>1408.37</v>
      </c>
      <c r="EN157" s="182">
        <v>9.19</v>
      </c>
      <c r="EO157" s="182">
        <v>9.74</v>
      </c>
      <c r="EP157" s="69">
        <v>1444.57</v>
      </c>
      <c r="EQ157" s="69">
        <v>157.2</v>
      </c>
      <c r="ER157" s="69">
        <v>0</v>
      </c>
      <c r="ES157" s="69">
        <v>13665.24</v>
      </c>
      <c r="ET157" s="69">
        <v>1566.15</v>
      </c>
      <c r="EU157" s="183">
        <v>9.35</v>
      </c>
      <c r="EV157" s="182">
        <v>9.82</v>
      </c>
      <c r="EW157" s="69">
        <v>1445.62</v>
      </c>
      <c r="EX157" s="69">
        <v>154.54</v>
      </c>
      <c r="EY157" s="69">
        <v>0</v>
      </c>
      <c r="EZ157" s="69">
        <v>15110.82</v>
      </c>
      <c r="FA157" s="24">
        <v>1721.28</v>
      </c>
      <c r="FB157" s="183">
        <v>8.3</v>
      </c>
      <c r="FC157" s="182">
        <v>9.39</v>
      </c>
      <c r="FD157" s="69">
        <v>1149.96</v>
      </c>
      <c r="FE157" s="69">
        <v>138.47</v>
      </c>
      <c r="FF157" s="69">
        <v>0</v>
      </c>
      <c r="FG157" s="69">
        <v>16260.79</v>
      </c>
      <c r="FH157" s="69">
        <v>1860.42</v>
      </c>
      <c r="FI157" s="186"/>
      <c r="FJ157" s="72"/>
      <c r="FK157" s="72"/>
      <c r="FL157" s="72"/>
      <c r="FM157" s="72"/>
      <c r="FN157" s="72"/>
      <c r="FO157" s="185"/>
      <c r="FP157" s="72"/>
      <c r="FQ157" s="184">
        <f t="shared" si="137"/>
        <v>9475.880000000001</v>
      </c>
      <c r="FR157" s="69">
        <f t="shared" si="138"/>
        <v>1083.69</v>
      </c>
      <c r="FS157" s="182">
        <f t="shared" si="130"/>
        <v>8.744087331247867</v>
      </c>
      <c r="FT157" s="69">
        <f t="shared" si="139"/>
        <v>420.4179365079367</v>
      </c>
      <c r="FU157" s="181">
        <f t="shared" si="140"/>
        <v>1639.629952380953</v>
      </c>
      <c r="FV157" s="166"/>
      <c r="FW157" s="183">
        <f t="shared" si="131"/>
        <v>8.722307692307693</v>
      </c>
      <c r="FX157" s="182">
        <f t="shared" si="132"/>
        <v>9.437692307692307</v>
      </c>
      <c r="FY157" s="69">
        <f t="shared" si="141"/>
        <v>16258.88</v>
      </c>
      <c r="FZ157" s="69">
        <f t="shared" si="142"/>
        <v>1850.6899999999998</v>
      </c>
      <c r="GA157" s="69">
        <f t="shared" si="143"/>
        <v>730.0846031746034</v>
      </c>
      <c r="GB157" s="181">
        <f t="shared" si="144"/>
        <v>2810.8257222222232</v>
      </c>
      <c r="GC157" s="162"/>
      <c r="GD157" s="161">
        <f>FG157</f>
        <v>16260.79</v>
      </c>
      <c r="GE157" s="160">
        <f t="shared" si="145"/>
        <v>16258.88</v>
      </c>
      <c r="GF157" s="69">
        <f>FH157</f>
        <v>1860.42</v>
      </c>
      <c r="GG157" s="24">
        <f t="shared" si="146"/>
        <v>1850.6899999999998</v>
      </c>
      <c r="GH157" s="69"/>
      <c r="GI157" s="161">
        <f t="shared" si="147"/>
        <v>720.6577777777779</v>
      </c>
      <c r="GJ157" s="24">
        <f t="shared" si="148"/>
        <v>730.0846031746034</v>
      </c>
    </row>
    <row r="158" spans="1:192" s="20" customFormat="1" ht="12.75">
      <c r="A158" s="20" t="s">
        <v>12</v>
      </c>
      <c r="B158" s="21" t="s">
        <v>130</v>
      </c>
      <c r="C158" s="20">
        <v>6.9</v>
      </c>
      <c r="D158" s="183">
        <v>8.1</v>
      </c>
      <c r="E158" s="182">
        <v>9</v>
      </c>
      <c r="F158" s="69">
        <v>1976.7</v>
      </c>
      <c r="G158" s="69">
        <v>244.8</v>
      </c>
      <c r="H158" s="69">
        <v>5193</v>
      </c>
      <c r="I158" s="69">
        <v>1976.7</v>
      </c>
      <c r="J158" s="24">
        <v>245.6</v>
      </c>
      <c r="K158" s="183">
        <v>8.1</v>
      </c>
      <c r="L158" s="182">
        <v>9.1</v>
      </c>
      <c r="M158" s="69">
        <v>3226</v>
      </c>
      <c r="N158" s="69">
        <v>398</v>
      </c>
      <c r="O158" s="69">
        <v>9132</v>
      </c>
      <c r="P158" s="69">
        <v>3227.5</v>
      </c>
      <c r="Q158" s="24">
        <v>399.8</v>
      </c>
      <c r="R158" s="30">
        <v>8.5</v>
      </c>
      <c r="S158" s="22">
        <v>9.1</v>
      </c>
      <c r="T158" s="69">
        <v>1042.2</v>
      </c>
      <c r="U158" s="69">
        <v>122.7</v>
      </c>
      <c r="V158" s="69">
        <v>3699</v>
      </c>
      <c r="W158" s="69">
        <v>4270.3</v>
      </c>
      <c r="X158" s="24">
        <v>522.4</v>
      </c>
      <c r="Y158" s="183">
        <v>8.4</v>
      </c>
      <c r="Z158" s="182">
        <v>9.1</v>
      </c>
      <c r="AA158" s="69">
        <v>2368.9</v>
      </c>
      <c r="AB158" s="69">
        <v>282.4</v>
      </c>
      <c r="AC158" s="69">
        <v>8444</v>
      </c>
      <c r="AD158" s="69">
        <v>5593.8</v>
      </c>
      <c r="AE158" s="24">
        <v>683</v>
      </c>
      <c r="AF158" s="30"/>
      <c r="AG158" s="22"/>
      <c r="AH158" s="22"/>
      <c r="AI158" s="22"/>
      <c r="AJ158" s="22"/>
      <c r="AK158" s="22"/>
      <c r="AL158" s="23"/>
      <c r="AM158" s="183"/>
      <c r="AN158" s="182"/>
      <c r="AO158" s="69"/>
      <c r="AP158" s="69"/>
      <c r="AQ158" s="69"/>
      <c r="AR158" s="69"/>
      <c r="AS158" s="24"/>
      <c r="AT158" s="188">
        <v>8.4</v>
      </c>
      <c r="AU158" s="187">
        <v>9.3</v>
      </c>
      <c r="AV158" s="69">
        <v>3905.6</v>
      </c>
      <c r="AW158" s="69">
        <v>463.2</v>
      </c>
      <c r="AX158" s="69">
        <v>12815</v>
      </c>
      <c r="AY158" s="69">
        <v>7133.2</v>
      </c>
      <c r="AZ158" s="24">
        <v>865.6</v>
      </c>
      <c r="BA158" s="188"/>
      <c r="BB158" s="187"/>
      <c r="BC158" s="69"/>
      <c r="BD158" s="69"/>
      <c r="BE158" s="69"/>
      <c r="BF158" s="69"/>
      <c r="BG158" s="24"/>
      <c r="BH158" s="188">
        <v>8.8</v>
      </c>
      <c r="BI158" s="187">
        <v>9.8</v>
      </c>
      <c r="BJ158" s="69">
        <v>2374</v>
      </c>
      <c r="BK158" s="69">
        <v>242</v>
      </c>
      <c r="BL158" s="69">
        <v>8095</v>
      </c>
      <c r="BM158" s="69">
        <v>9507</v>
      </c>
      <c r="BN158" s="24">
        <v>1136</v>
      </c>
      <c r="BO158" s="188">
        <v>8.8</v>
      </c>
      <c r="BP158" s="187">
        <v>9.7</v>
      </c>
      <c r="BQ158" s="69">
        <v>1155</v>
      </c>
      <c r="BR158" s="69">
        <v>119</v>
      </c>
      <c r="BS158" s="69">
        <v>3924</v>
      </c>
      <c r="BT158" s="69">
        <v>10662</v>
      </c>
      <c r="BU158" s="69">
        <v>1268</v>
      </c>
      <c r="BV158" s="188">
        <v>8.8</v>
      </c>
      <c r="BW158" s="187">
        <v>9.7</v>
      </c>
      <c r="BX158" s="69">
        <v>2344</v>
      </c>
      <c r="BY158" s="69">
        <v>241</v>
      </c>
      <c r="BZ158" s="189">
        <v>7763</v>
      </c>
      <c r="CA158" s="69">
        <v>13006</v>
      </c>
      <c r="CB158" s="24">
        <v>1403.8</v>
      </c>
      <c r="CC158" s="69"/>
      <c r="CD158" s="184">
        <f t="shared" si="133"/>
        <v>18392.4</v>
      </c>
      <c r="CE158" s="69">
        <f t="shared" si="134"/>
        <v>2113.1000000000004</v>
      </c>
      <c r="CF158" s="182">
        <f t="shared" si="127"/>
        <v>8.703989399460507</v>
      </c>
      <c r="CG158" s="69">
        <f t="shared" si="135"/>
        <v>552.4652173913041</v>
      </c>
      <c r="CH158" s="181">
        <f t="shared" si="136"/>
        <v>2099.3678260869556</v>
      </c>
      <c r="CI158" s="72"/>
      <c r="CJ158" s="188">
        <v>8.8</v>
      </c>
      <c r="CK158" s="187">
        <v>9.7</v>
      </c>
      <c r="CL158" s="69">
        <v>3325</v>
      </c>
      <c r="CM158" s="69">
        <v>343</v>
      </c>
      <c r="CN158" s="189">
        <v>11016</v>
      </c>
      <c r="CO158" s="69"/>
      <c r="CP158" s="24">
        <v>1514</v>
      </c>
      <c r="CQ158" s="188">
        <v>8.8</v>
      </c>
      <c r="CR158" s="187">
        <v>9.5</v>
      </c>
      <c r="CS158" s="69">
        <v>1447.3</v>
      </c>
      <c r="CT158" s="69">
        <v>151.8</v>
      </c>
      <c r="CU158" s="189">
        <v>4747</v>
      </c>
      <c r="CV158" s="24">
        <v>7116</v>
      </c>
      <c r="CW158" s="24">
        <v>1680</v>
      </c>
      <c r="CX158" s="188">
        <v>8.8</v>
      </c>
      <c r="CY158" s="187">
        <v>9.6</v>
      </c>
      <c r="CZ158" s="69">
        <v>2618.8</v>
      </c>
      <c r="DA158" s="69">
        <v>303.2</v>
      </c>
      <c r="DB158" s="69">
        <v>8845</v>
      </c>
      <c r="DC158" s="69">
        <v>15515.5</v>
      </c>
      <c r="DD158" s="24">
        <v>1819.2</v>
      </c>
      <c r="DE158" s="183">
        <v>8.9</v>
      </c>
      <c r="DF158" s="182">
        <v>9.6</v>
      </c>
      <c r="DG158" s="69">
        <v>3763.1</v>
      </c>
      <c r="DH158" s="69">
        <v>424.7</v>
      </c>
      <c r="DI158" s="69">
        <v>12567</v>
      </c>
      <c r="DJ158" s="69">
        <v>16596.8</v>
      </c>
      <c r="DK158" s="24">
        <v>1752.5</v>
      </c>
      <c r="DL158" s="183">
        <v>8.9</v>
      </c>
      <c r="DM158" s="182">
        <v>9.6</v>
      </c>
      <c r="DN158" s="69">
        <v>4733.2</v>
      </c>
      <c r="DO158" s="69">
        <v>530</v>
      </c>
      <c r="DP158" s="69">
        <v>15616</v>
      </c>
      <c r="DQ158" s="69">
        <v>17567</v>
      </c>
      <c r="DR158" s="24">
        <v>1850.4</v>
      </c>
      <c r="DS158" s="186"/>
      <c r="DT158" s="72"/>
      <c r="DU158" s="72"/>
      <c r="DV158" s="72"/>
      <c r="DW158" s="72"/>
      <c r="DX158" s="72"/>
      <c r="DY158" s="185"/>
      <c r="DZ158" s="186"/>
      <c r="EA158" s="72"/>
      <c r="EB158" s="72"/>
      <c r="EC158" s="72"/>
      <c r="ED158" s="72"/>
      <c r="EE158" s="72"/>
      <c r="EF158" s="185"/>
      <c r="EG158" s="183">
        <v>8.9</v>
      </c>
      <c r="EH158" s="182">
        <v>9.7</v>
      </c>
      <c r="EI158" s="69">
        <v>6198.8</v>
      </c>
      <c r="EJ158" s="69">
        <v>693.2</v>
      </c>
      <c r="EK158" s="69">
        <v>0</v>
      </c>
      <c r="EL158" s="69">
        <v>19023.2</v>
      </c>
      <c r="EM158" s="24">
        <v>2211.4</v>
      </c>
      <c r="EN158" s="182">
        <v>9</v>
      </c>
      <c r="EO158" s="182">
        <v>9.8</v>
      </c>
      <c r="EP158" s="69">
        <v>7122.3</v>
      </c>
      <c r="EQ158" s="69">
        <v>794.4</v>
      </c>
      <c r="ER158" s="69">
        <v>0</v>
      </c>
      <c r="ES158" s="69">
        <v>19946.1</v>
      </c>
      <c r="ET158" s="69">
        <v>2313.2</v>
      </c>
      <c r="EU158" s="183">
        <v>8.75</v>
      </c>
      <c r="EV158" s="182">
        <v>9.79</v>
      </c>
      <c r="EW158" s="69">
        <v>0</v>
      </c>
      <c r="EX158" s="69">
        <v>0</v>
      </c>
      <c r="EY158" s="69">
        <v>0</v>
      </c>
      <c r="EZ158" s="197">
        <v>8133.56</v>
      </c>
      <c r="FA158" s="24">
        <v>0</v>
      </c>
      <c r="FB158" s="183">
        <v>8.87</v>
      </c>
      <c r="FC158" s="182">
        <v>9.82</v>
      </c>
      <c r="FD158" s="69">
        <v>1047.62</v>
      </c>
      <c r="FE158" s="69">
        <v>118.14</v>
      </c>
      <c r="FF158" s="69">
        <v>0</v>
      </c>
      <c r="FG158" s="69">
        <v>22008.81</v>
      </c>
      <c r="FH158" s="69">
        <v>2548.96</v>
      </c>
      <c r="FI158" s="183">
        <v>8.88</v>
      </c>
      <c r="FJ158" s="182">
        <v>10.4</v>
      </c>
      <c r="FK158" s="69">
        <v>604.34</v>
      </c>
      <c r="FL158" s="69">
        <v>68.02</v>
      </c>
      <c r="FM158" s="69">
        <v>0</v>
      </c>
      <c r="FN158" s="69">
        <v>22613.12</v>
      </c>
      <c r="FO158" s="24">
        <v>2618.26</v>
      </c>
      <c r="FP158" s="72"/>
      <c r="FQ158" s="184">
        <f t="shared" si="137"/>
        <v>30860.46</v>
      </c>
      <c r="FR158" s="69">
        <f t="shared" si="138"/>
        <v>3426.46</v>
      </c>
      <c r="FS158" s="182">
        <f t="shared" si="130"/>
        <v>9.006514011545443</v>
      </c>
      <c r="FT158" s="69">
        <f t="shared" si="139"/>
        <v>1046.0704347826086</v>
      </c>
      <c r="FU158" s="181">
        <f t="shared" si="140"/>
        <v>4079.6746956521733</v>
      </c>
      <c r="FV158" s="166"/>
      <c r="FW158" s="183">
        <f t="shared" si="131"/>
        <v>8.694444444444443</v>
      </c>
      <c r="FX158" s="182">
        <f t="shared" si="132"/>
        <v>9.572777777777778</v>
      </c>
      <c r="FY158" s="69">
        <f t="shared" si="141"/>
        <v>49252.85999999999</v>
      </c>
      <c r="FZ158" s="69">
        <f t="shared" si="142"/>
        <v>5539.5599999999995</v>
      </c>
      <c r="GA158" s="69">
        <f t="shared" si="143"/>
        <v>1598.5356521739122</v>
      </c>
      <c r="GB158" s="181">
        <f t="shared" si="144"/>
        <v>6154.362260869562</v>
      </c>
      <c r="GC158" s="162"/>
      <c r="GD158" s="161">
        <f>FG158</f>
        <v>22008.81</v>
      </c>
      <c r="GE158" s="160">
        <f t="shared" si="145"/>
        <v>49252.85999999999</v>
      </c>
      <c r="GF158" s="69">
        <f aca="true" t="shared" si="149" ref="GF158:GF167">FO158</f>
        <v>2618.26</v>
      </c>
      <c r="GG158" s="24">
        <f t="shared" si="146"/>
        <v>5539.5599999999995</v>
      </c>
      <c r="GH158" s="196" t="s">
        <v>247</v>
      </c>
      <c r="GI158" s="161">
        <f t="shared" si="147"/>
        <v>571.4226086956519</v>
      </c>
      <c r="GJ158" s="24">
        <f t="shared" si="148"/>
        <v>1598.5356521739122</v>
      </c>
    </row>
    <row r="159" spans="1:192" s="20" customFormat="1" ht="12.75">
      <c r="A159" s="20" t="s">
        <v>12</v>
      </c>
      <c r="B159" s="21" t="s">
        <v>131</v>
      </c>
      <c r="C159" s="20">
        <v>7.8</v>
      </c>
      <c r="D159" s="183"/>
      <c r="E159" s="182"/>
      <c r="F159" s="69"/>
      <c r="G159" s="69"/>
      <c r="H159" s="69"/>
      <c r="I159" s="69"/>
      <c r="J159" s="24"/>
      <c r="K159" s="183"/>
      <c r="L159" s="182"/>
      <c r="M159" s="69"/>
      <c r="N159" s="69"/>
      <c r="O159" s="69"/>
      <c r="P159" s="69"/>
      <c r="Q159" s="24"/>
      <c r="R159" s="30"/>
      <c r="S159" s="22"/>
      <c r="T159" s="69"/>
      <c r="U159" s="69"/>
      <c r="V159" s="69"/>
      <c r="W159" s="69"/>
      <c r="X159" s="24"/>
      <c r="Y159" s="183"/>
      <c r="Z159" s="182"/>
      <c r="AA159" s="69"/>
      <c r="AB159" s="69"/>
      <c r="AC159" s="69"/>
      <c r="AD159" s="69"/>
      <c r="AE159" s="24"/>
      <c r="AF159" s="30">
        <v>8.4</v>
      </c>
      <c r="AG159" s="22">
        <v>9.09</v>
      </c>
      <c r="AH159" s="22">
        <v>2885.03</v>
      </c>
      <c r="AI159" s="22">
        <v>343.56</v>
      </c>
      <c r="AJ159" s="22">
        <v>2420</v>
      </c>
      <c r="AK159" s="22">
        <v>2885</v>
      </c>
      <c r="AL159" s="23">
        <v>345.25</v>
      </c>
      <c r="AM159" s="183"/>
      <c r="AN159" s="182"/>
      <c r="AO159" s="69"/>
      <c r="AP159" s="69"/>
      <c r="AQ159" s="69"/>
      <c r="AR159" s="69"/>
      <c r="AS159" s="24"/>
      <c r="AT159" s="188">
        <v>9</v>
      </c>
      <c r="AU159" s="187">
        <v>10.27</v>
      </c>
      <c r="AV159" s="69">
        <v>1021</v>
      </c>
      <c r="AW159" s="69"/>
      <c r="AX159" s="69">
        <v>3137</v>
      </c>
      <c r="AY159" s="69"/>
      <c r="AZ159" s="24"/>
      <c r="BA159" s="188">
        <v>8.72</v>
      </c>
      <c r="BB159" s="187">
        <v>9.72</v>
      </c>
      <c r="BC159" s="69">
        <v>662.27</v>
      </c>
      <c r="BD159" s="69">
        <v>75.92</v>
      </c>
      <c r="BE159" s="69">
        <v>3383.82</v>
      </c>
      <c r="BF159" s="69">
        <v>4569.23</v>
      </c>
      <c r="BG159" s="24">
        <v>535.44</v>
      </c>
      <c r="BH159" s="188">
        <v>8.72</v>
      </c>
      <c r="BI159" s="187">
        <v>9.72</v>
      </c>
      <c r="BJ159" s="69">
        <v>662</v>
      </c>
      <c r="BK159" s="69">
        <v>75.92</v>
      </c>
      <c r="BL159" s="69">
        <v>3383</v>
      </c>
      <c r="BM159" s="69">
        <v>4569</v>
      </c>
      <c r="BN159" s="24">
        <v>535</v>
      </c>
      <c r="BO159" s="188">
        <v>8.73</v>
      </c>
      <c r="BP159" s="187">
        <v>9.85</v>
      </c>
      <c r="BQ159" s="69">
        <v>1223</v>
      </c>
      <c r="BR159" s="69">
        <v>140</v>
      </c>
      <c r="BS159" s="69">
        <v>2700</v>
      </c>
      <c r="BT159" s="69">
        <v>6086</v>
      </c>
      <c r="BU159" s="69">
        <v>711</v>
      </c>
      <c r="BV159" s="188">
        <v>8.52</v>
      </c>
      <c r="BW159" s="187">
        <v>9.84</v>
      </c>
      <c r="BX159" s="69">
        <v>706.38</v>
      </c>
      <c r="BY159" s="69">
        <v>82.87</v>
      </c>
      <c r="BZ159" s="189">
        <v>2760.55</v>
      </c>
      <c r="CA159" s="69">
        <v>6792.5</v>
      </c>
      <c r="CB159" s="24">
        <v>795.06</v>
      </c>
      <c r="CC159" s="69"/>
      <c r="CD159" s="184">
        <f t="shared" si="133"/>
        <v>4274.65</v>
      </c>
      <c r="CE159" s="69">
        <f t="shared" si="134"/>
        <v>374.71000000000004</v>
      </c>
      <c r="CF159" s="182">
        <f t="shared" si="127"/>
        <v>11.407888767313388</v>
      </c>
      <c r="CG159" s="69">
        <f t="shared" si="135"/>
        <v>173.32205128205123</v>
      </c>
      <c r="CH159" s="181">
        <f t="shared" si="136"/>
        <v>658.6237948717946</v>
      </c>
      <c r="CI159" s="102"/>
      <c r="CJ159" s="188">
        <v>8.65</v>
      </c>
      <c r="CK159" s="187">
        <v>9.7</v>
      </c>
      <c r="CL159" s="69">
        <v>723.52</v>
      </c>
      <c r="CM159" s="69">
        <v>83.62</v>
      </c>
      <c r="CN159" s="189">
        <v>2617.76</v>
      </c>
      <c r="CO159" s="69">
        <v>7516.04</v>
      </c>
      <c r="CP159" s="24">
        <v>878.92</v>
      </c>
      <c r="CQ159" s="188">
        <v>9.26</v>
      </c>
      <c r="CR159" s="187">
        <v>9.75</v>
      </c>
      <c r="CS159" s="69">
        <v>3069.64</v>
      </c>
      <c r="CT159" s="69">
        <v>331.43</v>
      </c>
      <c r="CU159" s="189">
        <v>1232</v>
      </c>
      <c r="CV159" s="69">
        <v>10585.62</v>
      </c>
      <c r="CW159" s="24">
        <v>1211.2</v>
      </c>
      <c r="CX159" s="188">
        <v>9.5</v>
      </c>
      <c r="CY159" s="187">
        <v>9.8</v>
      </c>
      <c r="CZ159" s="69">
        <v>3128.36</v>
      </c>
      <c r="DA159" s="69">
        <v>329.21</v>
      </c>
      <c r="DB159" s="69">
        <v>1011</v>
      </c>
      <c r="DC159" s="69">
        <v>13714</v>
      </c>
      <c r="DD159" s="24">
        <v>1541.48</v>
      </c>
      <c r="DE159" s="183">
        <v>9.85</v>
      </c>
      <c r="DF159" s="182">
        <v>10.18</v>
      </c>
      <c r="DG159" s="69">
        <v>3977.95</v>
      </c>
      <c r="DH159" s="69">
        <v>403.73</v>
      </c>
      <c r="DI159" s="69">
        <v>1035</v>
      </c>
      <c r="DJ159" s="69">
        <v>17691.88</v>
      </c>
      <c r="DK159" s="24">
        <v>1946.03</v>
      </c>
      <c r="DL159" s="183">
        <v>8.24</v>
      </c>
      <c r="DM159" s="182">
        <v>9.51</v>
      </c>
      <c r="DN159" s="69">
        <v>98.49</v>
      </c>
      <c r="DO159" s="69">
        <v>11.95</v>
      </c>
      <c r="DP159" s="69">
        <v>4010</v>
      </c>
      <c r="DQ159" s="69">
        <v>17790.38</v>
      </c>
      <c r="DR159" s="24">
        <v>1957.98</v>
      </c>
      <c r="DS159" s="186"/>
      <c r="DT159" s="72"/>
      <c r="DU159" s="72"/>
      <c r="DV159" s="72"/>
      <c r="DW159" s="72"/>
      <c r="DX159" s="72"/>
      <c r="DY159" s="185"/>
      <c r="DZ159" s="186"/>
      <c r="EA159" s="72"/>
      <c r="EB159" s="72"/>
      <c r="EC159" s="72"/>
      <c r="ED159" s="72"/>
      <c r="EE159" s="72"/>
      <c r="EF159" s="185"/>
      <c r="EG159" s="183">
        <v>9.13</v>
      </c>
      <c r="EH159" s="182">
        <v>10.3</v>
      </c>
      <c r="EI159" s="69">
        <v>989</v>
      </c>
      <c r="EJ159" s="69">
        <v>108.33</v>
      </c>
      <c r="EK159" s="69">
        <v>3746</v>
      </c>
      <c r="EL159" s="69">
        <v>18779.5</v>
      </c>
      <c r="EM159" s="24">
        <v>2066.99</v>
      </c>
      <c r="EN159" s="190"/>
      <c r="EO159" s="190"/>
      <c r="EP159" s="72"/>
      <c r="EQ159" s="72"/>
      <c r="ER159" s="72"/>
      <c r="ES159" s="72"/>
      <c r="ET159" s="72"/>
      <c r="EU159" s="191"/>
      <c r="EV159" s="190"/>
      <c r="EW159" s="72"/>
      <c r="EX159" s="72"/>
      <c r="EY159" s="72"/>
      <c r="EZ159" s="72"/>
      <c r="FA159" s="185"/>
      <c r="FB159" s="191"/>
      <c r="FC159" s="190"/>
      <c r="FD159" s="72"/>
      <c r="FE159" s="72"/>
      <c r="FF159" s="72"/>
      <c r="FG159" s="72"/>
      <c r="FH159" s="72"/>
      <c r="FI159" s="183">
        <v>8.48</v>
      </c>
      <c r="FJ159" s="182">
        <v>9.5</v>
      </c>
      <c r="FK159" s="69">
        <v>1681.33</v>
      </c>
      <c r="FL159" s="69">
        <v>198.16</v>
      </c>
      <c r="FM159" s="69">
        <v>0</v>
      </c>
      <c r="FN159" s="69">
        <v>22654.25</v>
      </c>
      <c r="FO159" s="24">
        <v>2517.19</v>
      </c>
      <c r="FP159" s="72"/>
      <c r="FQ159" s="184">
        <f t="shared" si="137"/>
        <v>13668.29</v>
      </c>
      <c r="FR159" s="69">
        <f t="shared" si="138"/>
        <v>1466.43</v>
      </c>
      <c r="FS159" s="182">
        <f t="shared" si="130"/>
        <v>9.320792673363202</v>
      </c>
      <c r="FT159" s="69">
        <f t="shared" si="139"/>
        <v>285.91487179487194</v>
      </c>
      <c r="FU159" s="181">
        <f t="shared" si="140"/>
        <v>1115.0680000000004</v>
      </c>
      <c r="FV159" s="166"/>
      <c r="FW159" s="183">
        <f t="shared" si="131"/>
        <v>8.861538461538462</v>
      </c>
      <c r="FX159" s="182">
        <f t="shared" si="132"/>
        <v>9.786923076923078</v>
      </c>
      <c r="FY159" s="69">
        <f t="shared" si="141"/>
        <v>20827.969999999998</v>
      </c>
      <c r="FZ159" s="69">
        <f t="shared" si="142"/>
        <v>2184.7000000000003</v>
      </c>
      <c r="GA159" s="69">
        <f t="shared" si="143"/>
        <v>485.5525641025638</v>
      </c>
      <c r="GB159" s="181">
        <f t="shared" si="144"/>
        <v>1869.3773717948707</v>
      </c>
      <c r="GC159" s="162"/>
      <c r="GD159" s="161">
        <f>EL159</f>
        <v>18779.5</v>
      </c>
      <c r="GE159" s="160">
        <f t="shared" si="145"/>
        <v>20827.969999999998</v>
      </c>
      <c r="GF159" s="69">
        <f t="shared" si="149"/>
        <v>2517.19</v>
      </c>
      <c r="GG159" s="24">
        <f t="shared" si="146"/>
        <v>2184.7000000000003</v>
      </c>
      <c r="GH159" s="72"/>
      <c r="GI159" s="161">
        <f t="shared" si="147"/>
        <v>-109.56179487179497</v>
      </c>
      <c r="GJ159" s="24">
        <f t="shared" si="148"/>
        <v>485.5525641025638</v>
      </c>
    </row>
    <row r="160" spans="1:192" s="20" customFormat="1" ht="12.75">
      <c r="A160" s="20" t="s">
        <v>12</v>
      </c>
      <c r="B160" s="21" t="s">
        <v>132</v>
      </c>
      <c r="C160" s="20">
        <v>7</v>
      </c>
      <c r="D160" s="191"/>
      <c r="E160" s="190"/>
      <c r="F160" s="72"/>
      <c r="G160" s="72"/>
      <c r="H160" s="72"/>
      <c r="I160" s="72"/>
      <c r="J160" s="185"/>
      <c r="K160" s="191"/>
      <c r="L160" s="190"/>
      <c r="M160" s="72"/>
      <c r="N160" s="72"/>
      <c r="O160" s="72"/>
      <c r="P160" s="72"/>
      <c r="Q160" s="185"/>
      <c r="R160" s="195"/>
      <c r="S160" s="194"/>
      <c r="T160" s="72"/>
      <c r="U160" s="72"/>
      <c r="V160" s="72"/>
      <c r="W160" s="72"/>
      <c r="X160" s="185"/>
      <c r="Y160" s="191"/>
      <c r="Z160" s="190"/>
      <c r="AA160" s="72"/>
      <c r="AB160" s="72"/>
      <c r="AC160" s="72"/>
      <c r="AD160" s="72"/>
      <c r="AE160" s="185"/>
      <c r="AF160" s="195"/>
      <c r="AG160" s="194"/>
      <c r="AH160" s="194"/>
      <c r="AI160" s="194"/>
      <c r="AJ160" s="194"/>
      <c r="AK160" s="194"/>
      <c r="AL160" s="193"/>
      <c r="AM160" s="191"/>
      <c r="AN160" s="190"/>
      <c r="AO160" s="72"/>
      <c r="AP160" s="72"/>
      <c r="AQ160" s="72"/>
      <c r="AR160" s="72"/>
      <c r="AS160" s="185"/>
      <c r="AT160" s="188">
        <v>8.95</v>
      </c>
      <c r="AU160" s="187">
        <v>10.13</v>
      </c>
      <c r="AV160" s="69">
        <v>1411.08</v>
      </c>
      <c r="AW160" s="69">
        <v>157.57</v>
      </c>
      <c r="AX160" s="69">
        <v>3527.79</v>
      </c>
      <c r="AY160" s="69">
        <v>6586.6</v>
      </c>
      <c r="AZ160" s="24">
        <v>711.15</v>
      </c>
      <c r="BA160" s="188"/>
      <c r="BB160" s="187"/>
      <c r="BC160" s="69"/>
      <c r="BD160" s="69"/>
      <c r="BE160" s="69"/>
      <c r="BF160" s="69"/>
      <c r="BG160" s="24"/>
      <c r="BH160" s="188">
        <v>9</v>
      </c>
      <c r="BI160" s="187">
        <v>10.21</v>
      </c>
      <c r="BJ160" s="69">
        <v>652</v>
      </c>
      <c r="BK160" s="69">
        <v>72.44</v>
      </c>
      <c r="BL160" s="69">
        <v>3302</v>
      </c>
      <c r="BM160" s="69">
        <v>8174</v>
      </c>
      <c r="BN160" s="24">
        <v>884.67</v>
      </c>
      <c r="BO160" s="188">
        <v>9.07</v>
      </c>
      <c r="BP160" s="187">
        <v>10.4</v>
      </c>
      <c r="BQ160" s="69">
        <v>821</v>
      </c>
      <c r="BR160" s="69">
        <v>90.49</v>
      </c>
      <c r="BS160" s="69">
        <v>2849</v>
      </c>
      <c r="BT160" s="69">
        <v>9369</v>
      </c>
      <c r="BU160" s="69">
        <v>1018.33</v>
      </c>
      <c r="BV160" s="188">
        <v>8.8</v>
      </c>
      <c r="BW160" s="187">
        <v>10.33</v>
      </c>
      <c r="BX160" s="69">
        <v>1800.77</v>
      </c>
      <c r="BY160" s="69">
        <v>204.57</v>
      </c>
      <c r="BZ160" s="189">
        <v>3133.66</v>
      </c>
      <c r="CA160" s="69">
        <v>10349.28</v>
      </c>
      <c r="CB160" s="24">
        <v>1133.49</v>
      </c>
      <c r="CC160" s="69"/>
      <c r="CD160" s="184">
        <f t="shared" si="133"/>
        <v>4684.85</v>
      </c>
      <c r="CE160" s="69">
        <f t="shared" si="134"/>
        <v>525.0699999999999</v>
      </c>
      <c r="CF160" s="182">
        <f t="shared" si="127"/>
        <v>8.922334164968483</v>
      </c>
      <c r="CG160" s="69">
        <f t="shared" si="135"/>
        <v>144.1942857142858</v>
      </c>
      <c r="CH160" s="181">
        <f t="shared" si="136"/>
        <v>547.938285714286</v>
      </c>
      <c r="CI160" s="102"/>
      <c r="CJ160" s="188">
        <v>9.02</v>
      </c>
      <c r="CK160" s="187">
        <v>10.55</v>
      </c>
      <c r="CL160" s="69">
        <v>929</v>
      </c>
      <c r="CM160" s="69">
        <v>103</v>
      </c>
      <c r="CN160" s="189">
        <v>3362</v>
      </c>
      <c r="CO160" s="69">
        <v>11279</v>
      </c>
      <c r="CP160" s="24">
        <v>1237</v>
      </c>
      <c r="CQ160" s="188">
        <v>9.01</v>
      </c>
      <c r="CR160" s="187">
        <v>10.42</v>
      </c>
      <c r="CS160" s="69">
        <v>2462.01</v>
      </c>
      <c r="CT160" s="69">
        <v>273.28</v>
      </c>
      <c r="CU160" s="189">
        <v>3383</v>
      </c>
      <c r="CV160" s="69">
        <v>12811.25</v>
      </c>
      <c r="CW160" s="24">
        <v>1409.74</v>
      </c>
      <c r="CX160" s="188">
        <v>9.18</v>
      </c>
      <c r="CY160" s="187">
        <v>10.53</v>
      </c>
      <c r="CZ160" s="69">
        <v>3487.12</v>
      </c>
      <c r="DA160" s="69">
        <v>379.97</v>
      </c>
      <c r="DB160" s="69">
        <v>3303.87</v>
      </c>
      <c r="DC160" s="69">
        <v>13836.24</v>
      </c>
      <c r="DD160" s="24">
        <v>1516.82</v>
      </c>
      <c r="DE160" s="191"/>
      <c r="DF160" s="190"/>
      <c r="DG160" s="72"/>
      <c r="DH160" s="72"/>
      <c r="DI160" s="72"/>
      <c r="DJ160" s="72"/>
      <c r="DK160" s="185"/>
      <c r="DL160" s="191"/>
      <c r="DM160" s="190"/>
      <c r="DN160" s="72"/>
      <c r="DO160" s="72"/>
      <c r="DP160" s="72"/>
      <c r="DQ160" s="72"/>
      <c r="DR160" s="185"/>
      <c r="DS160" s="186"/>
      <c r="DT160" s="72"/>
      <c r="DU160" s="72"/>
      <c r="DV160" s="72"/>
      <c r="DW160" s="72"/>
      <c r="DX160" s="72"/>
      <c r="DY160" s="185"/>
      <c r="DZ160" s="186"/>
      <c r="EA160" s="72"/>
      <c r="EB160" s="72"/>
      <c r="EC160" s="72"/>
      <c r="ED160" s="72"/>
      <c r="EE160" s="72"/>
      <c r="EF160" s="185"/>
      <c r="EG160" s="183">
        <v>9.65</v>
      </c>
      <c r="EH160" s="182">
        <v>10.62</v>
      </c>
      <c r="EI160" s="69">
        <v>1479.8</v>
      </c>
      <c r="EJ160" s="69">
        <v>153.31</v>
      </c>
      <c r="EK160" s="69">
        <v>2997</v>
      </c>
      <c r="EL160" s="69">
        <v>15316.09</v>
      </c>
      <c r="EM160" s="24">
        <v>1670.87</v>
      </c>
      <c r="EN160" s="190"/>
      <c r="EO160" s="190"/>
      <c r="EP160" s="72"/>
      <c r="EQ160" s="72"/>
      <c r="ER160" s="72"/>
      <c r="ES160" s="72"/>
      <c r="ET160" s="72"/>
      <c r="EU160" s="191"/>
      <c r="EV160" s="190"/>
      <c r="EW160" s="72"/>
      <c r="EX160" s="72"/>
      <c r="EY160" s="72"/>
      <c r="EZ160" s="72"/>
      <c r="FA160" s="185"/>
      <c r="FB160" s="183">
        <v>9.76</v>
      </c>
      <c r="FC160" s="182">
        <v>10.8</v>
      </c>
      <c r="FD160" s="69">
        <v>3483.46</v>
      </c>
      <c r="FE160" s="69">
        <v>356.71</v>
      </c>
      <c r="FF160" s="69">
        <v>0</v>
      </c>
      <c r="FG160" s="69">
        <v>20190.32</v>
      </c>
      <c r="FH160" s="69">
        <v>2171.69</v>
      </c>
      <c r="FI160" s="183">
        <v>9.35</v>
      </c>
      <c r="FJ160" s="182">
        <v>10.55</v>
      </c>
      <c r="FK160" s="69">
        <v>1069.7</v>
      </c>
      <c r="FL160" s="69">
        <v>114.42</v>
      </c>
      <c r="FM160" s="69">
        <v>0</v>
      </c>
      <c r="FN160" s="69">
        <v>21260.03</v>
      </c>
      <c r="FO160" s="24">
        <v>2287.64</v>
      </c>
      <c r="FP160" s="72"/>
      <c r="FQ160" s="184">
        <f t="shared" si="137"/>
        <v>12911.09</v>
      </c>
      <c r="FR160" s="69">
        <f t="shared" si="138"/>
        <v>1380.69</v>
      </c>
      <c r="FS160" s="182">
        <f t="shared" si="130"/>
        <v>9.35118672547784</v>
      </c>
      <c r="FT160" s="69">
        <f t="shared" si="139"/>
        <v>463.7514285714285</v>
      </c>
      <c r="FU160" s="181">
        <f t="shared" si="140"/>
        <v>1808.630571428571</v>
      </c>
      <c r="FV160" s="166"/>
      <c r="FW160" s="183">
        <f t="shared" si="131"/>
        <v>9.179</v>
      </c>
      <c r="FX160" s="182">
        <f t="shared" si="132"/>
        <v>10.453999999999999</v>
      </c>
      <c r="FY160" s="69">
        <f t="shared" si="141"/>
        <v>17595.940000000002</v>
      </c>
      <c r="FZ160" s="69">
        <f t="shared" si="142"/>
        <v>1905.76</v>
      </c>
      <c r="GA160" s="69">
        <f t="shared" si="143"/>
        <v>607.9457142857148</v>
      </c>
      <c r="GB160" s="181">
        <f t="shared" si="144"/>
        <v>2340.5910000000017</v>
      </c>
      <c r="GC160" s="162"/>
      <c r="GD160" s="161">
        <f>FG160</f>
        <v>20190.32</v>
      </c>
      <c r="GE160" s="160">
        <f t="shared" si="145"/>
        <v>17595.940000000002</v>
      </c>
      <c r="GF160" s="69">
        <f t="shared" si="149"/>
        <v>2287.64</v>
      </c>
      <c r="GG160" s="24">
        <f t="shared" si="146"/>
        <v>1905.76</v>
      </c>
      <c r="GH160" s="69"/>
      <c r="GI160" s="161">
        <f t="shared" si="147"/>
        <v>596.6914285714288</v>
      </c>
      <c r="GJ160" s="24">
        <f t="shared" si="148"/>
        <v>607.9457142857148</v>
      </c>
    </row>
    <row r="161" spans="1:192" s="20" customFormat="1" ht="12.75">
      <c r="A161" s="20" t="s">
        <v>12</v>
      </c>
      <c r="B161" s="21" t="s">
        <v>133</v>
      </c>
      <c r="C161" s="20">
        <v>7.4</v>
      </c>
      <c r="D161" s="183"/>
      <c r="E161" s="182"/>
      <c r="F161" s="69"/>
      <c r="G161" s="69"/>
      <c r="H161" s="69"/>
      <c r="I161" s="69"/>
      <c r="J161" s="24"/>
      <c r="K161" s="183"/>
      <c r="L161" s="182"/>
      <c r="M161" s="69"/>
      <c r="N161" s="69"/>
      <c r="O161" s="69"/>
      <c r="P161" s="69"/>
      <c r="Q161" s="24"/>
      <c r="R161" s="30"/>
      <c r="S161" s="22"/>
      <c r="T161" s="69"/>
      <c r="U161" s="69"/>
      <c r="V161" s="69"/>
      <c r="W161" s="69"/>
      <c r="X161" s="24"/>
      <c r="Y161" s="183">
        <v>8.27</v>
      </c>
      <c r="Z161" s="182">
        <v>9.03</v>
      </c>
      <c r="AA161" s="69">
        <v>1480.94</v>
      </c>
      <c r="AB161" s="69">
        <v>179.09</v>
      </c>
      <c r="AC161" s="69">
        <v>2702.34</v>
      </c>
      <c r="AD161" s="69">
        <v>1480.93</v>
      </c>
      <c r="AE161" s="24">
        <v>180.09</v>
      </c>
      <c r="AF161" s="30"/>
      <c r="AG161" s="22"/>
      <c r="AH161" s="22"/>
      <c r="AI161" s="22"/>
      <c r="AJ161" s="22"/>
      <c r="AK161" s="22"/>
      <c r="AL161" s="23"/>
      <c r="AM161" s="183"/>
      <c r="AN161" s="182"/>
      <c r="AO161" s="69"/>
      <c r="AP161" s="69"/>
      <c r="AQ161" s="69"/>
      <c r="AR161" s="69"/>
      <c r="AS161" s="24"/>
      <c r="AT161" s="188">
        <v>7.96</v>
      </c>
      <c r="AU161" s="187">
        <v>8.83</v>
      </c>
      <c r="AV161" s="69"/>
      <c r="AW161" s="69"/>
      <c r="AX161" s="69">
        <v>3574.08</v>
      </c>
      <c r="AY161" s="69">
        <v>2482.61</v>
      </c>
      <c r="AZ161" s="24">
        <v>313.64</v>
      </c>
      <c r="BA161" s="188">
        <v>7.83</v>
      </c>
      <c r="BB161" s="187">
        <v>8.76</v>
      </c>
      <c r="BC161" s="69"/>
      <c r="BD161" s="69"/>
      <c r="BE161" s="69">
        <v>3809.36</v>
      </c>
      <c r="BF161" s="69">
        <v>3208.19</v>
      </c>
      <c r="BG161" s="24">
        <v>412.12</v>
      </c>
      <c r="BH161" s="188">
        <v>7.71</v>
      </c>
      <c r="BI161" s="187">
        <v>8.66</v>
      </c>
      <c r="BJ161" s="69"/>
      <c r="BK161" s="69"/>
      <c r="BL161" s="69">
        <v>4034</v>
      </c>
      <c r="BM161" s="69">
        <v>3974</v>
      </c>
      <c r="BN161" s="24">
        <v>518</v>
      </c>
      <c r="BO161" s="188">
        <v>7.63</v>
      </c>
      <c r="BP161" s="187">
        <v>8.58</v>
      </c>
      <c r="BQ161" s="69"/>
      <c r="BR161" s="69"/>
      <c r="BS161" s="69">
        <v>4173</v>
      </c>
      <c r="BT161" s="69">
        <v>4924</v>
      </c>
      <c r="BU161" s="69">
        <v>649</v>
      </c>
      <c r="BV161" s="188">
        <v>7.61</v>
      </c>
      <c r="BW161" s="187">
        <v>8.57</v>
      </c>
      <c r="BX161" s="69"/>
      <c r="BY161" s="69"/>
      <c r="BZ161" s="189">
        <v>4195</v>
      </c>
      <c r="CA161" s="69">
        <v>5314.85</v>
      </c>
      <c r="CB161" s="24">
        <v>701.88</v>
      </c>
      <c r="CC161" s="69"/>
      <c r="CD161" s="184">
        <f t="shared" si="133"/>
        <v>1480.94</v>
      </c>
      <c r="CE161" s="69">
        <f t="shared" si="134"/>
        <v>179.09</v>
      </c>
      <c r="CF161" s="182">
        <f t="shared" si="127"/>
        <v>8.269250097716233</v>
      </c>
      <c r="CG161" s="69">
        <f t="shared" si="135"/>
        <v>21.037027027027023</v>
      </c>
      <c r="CH161" s="181">
        <f t="shared" si="136"/>
        <v>79.94070270270268</v>
      </c>
      <c r="CI161" s="102"/>
      <c r="CJ161" s="188">
        <v>7.16</v>
      </c>
      <c r="CK161" s="187">
        <v>8.15</v>
      </c>
      <c r="CL161" s="69">
        <v>956</v>
      </c>
      <c r="CM161" s="69">
        <v>133.67</v>
      </c>
      <c r="CN161" s="189">
        <v>4747</v>
      </c>
      <c r="CO161" s="69">
        <v>6271</v>
      </c>
      <c r="CP161" s="24">
        <v>836</v>
      </c>
      <c r="CQ161" s="188">
        <v>7.36</v>
      </c>
      <c r="CR161" s="187">
        <v>8.35</v>
      </c>
      <c r="CS161" s="69">
        <v>1133.92</v>
      </c>
      <c r="CT161" s="69">
        <v>154.17</v>
      </c>
      <c r="CU161" s="189">
        <v>4749.89</v>
      </c>
      <c r="CV161" s="69">
        <v>7405.27</v>
      </c>
      <c r="CW161" s="24">
        <v>991.29</v>
      </c>
      <c r="CX161" s="188">
        <v>7.51</v>
      </c>
      <c r="CY161" s="187">
        <v>8.5</v>
      </c>
      <c r="CZ161" s="69">
        <v>1077.75</v>
      </c>
      <c r="DA161" s="69">
        <v>143.49</v>
      </c>
      <c r="DB161" s="69">
        <v>4797</v>
      </c>
      <c r="DC161" s="69">
        <v>8483.07</v>
      </c>
      <c r="DD161" s="24">
        <v>1135.46</v>
      </c>
      <c r="DE161" s="183">
        <v>7.65</v>
      </c>
      <c r="DF161" s="182">
        <v>8.58</v>
      </c>
      <c r="DG161" s="69">
        <v>1094.29</v>
      </c>
      <c r="DH161" s="69">
        <v>143.06</v>
      </c>
      <c r="DI161" s="69">
        <v>4760</v>
      </c>
      <c r="DJ161" s="69">
        <v>9577.33</v>
      </c>
      <c r="DK161" s="24">
        <v>1279.14</v>
      </c>
      <c r="DL161" s="183">
        <v>7.55</v>
      </c>
      <c r="DM161" s="182">
        <v>8.52</v>
      </c>
      <c r="DN161" s="69">
        <v>856.22</v>
      </c>
      <c r="DO161" s="69">
        <v>113.34</v>
      </c>
      <c r="DP161" s="69">
        <v>4725</v>
      </c>
      <c r="DQ161" s="69">
        <v>10433.58</v>
      </c>
      <c r="DR161" s="24">
        <v>1393.2</v>
      </c>
      <c r="DS161" s="186"/>
      <c r="DT161" s="72"/>
      <c r="DU161" s="72"/>
      <c r="DV161" s="72"/>
      <c r="DW161" s="72"/>
      <c r="DX161" s="72"/>
      <c r="DY161" s="185"/>
      <c r="DZ161" s="186"/>
      <c r="EA161" s="72"/>
      <c r="EB161" s="72"/>
      <c r="EC161" s="72"/>
      <c r="ED161" s="72"/>
      <c r="EE161" s="72"/>
      <c r="EF161" s="185"/>
      <c r="EG161" s="183">
        <v>7.84</v>
      </c>
      <c r="EH161" s="182">
        <v>8.76</v>
      </c>
      <c r="EI161" s="69">
        <v>920.28</v>
      </c>
      <c r="EJ161" s="69">
        <v>117.28</v>
      </c>
      <c r="EK161" s="69">
        <v>5222</v>
      </c>
      <c r="EL161" s="69">
        <v>11353.84</v>
      </c>
      <c r="EM161" s="24">
        <v>1510.9</v>
      </c>
      <c r="EN161" s="182">
        <v>7.84</v>
      </c>
      <c r="EO161" s="182">
        <v>8.66</v>
      </c>
      <c r="EP161" s="69">
        <v>807.56</v>
      </c>
      <c r="EQ161" s="69">
        <v>103.03</v>
      </c>
      <c r="ER161" s="69">
        <v>0</v>
      </c>
      <c r="ES161" s="69">
        <v>12161.38</v>
      </c>
      <c r="ET161" s="69">
        <v>1614.53</v>
      </c>
      <c r="EU161" s="183">
        <v>7.89</v>
      </c>
      <c r="EV161" s="182">
        <v>8.99</v>
      </c>
      <c r="EW161" s="69">
        <v>489.69</v>
      </c>
      <c r="EX161" s="69">
        <v>62.03</v>
      </c>
      <c r="EY161" s="69">
        <v>0</v>
      </c>
      <c r="EZ161" s="69">
        <v>12651.07</v>
      </c>
      <c r="FA161" s="24">
        <v>1676.79</v>
      </c>
      <c r="FB161" s="183">
        <v>7.54</v>
      </c>
      <c r="FC161" s="182">
        <v>8.54</v>
      </c>
      <c r="FD161" s="69">
        <v>538.97</v>
      </c>
      <c r="FE161" s="69">
        <v>71.47</v>
      </c>
      <c r="FF161" s="69">
        <v>0</v>
      </c>
      <c r="FG161" s="69">
        <v>13190.01</v>
      </c>
      <c r="FH161" s="69">
        <v>1748.72</v>
      </c>
      <c r="FI161" s="183">
        <v>7.51</v>
      </c>
      <c r="FJ161" s="182">
        <v>8.49</v>
      </c>
      <c r="FK161" s="69">
        <v>1020.26</v>
      </c>
      <c r="FL161" s="69">
        <v>135.85</v>
      </c>
      <c r="FM161" s="69">
        <v>0</v>
      </c>
      <c r="FN161" s="69">
        <v>14210.22</v>
      </c>
      <c r="FO161" s="24">
        <v>1885.09</v>
      </c>
      <c r="FP161" s="72"/>
      <c r="FQ161" s="184">
        <f t="shared" si="137"/>
        <v>8894.94</v>
      </c>
      <c r="FR161" s="69">
        <f t="shared" si="138"/>
        <v>1177.3899999999999</v>
      </c>
      <c r="FS161" s="182">
        <f t="shared" si="130"/>
        <v>7.554794927763954</v>
      </c>
      <c r="FT161" s="69">
        <f t="shared" si="139"/>
        <v>24.628918918919</v>
      </c>
      <c r="FU161" s="181">
        <f t="shared" si="140"/>
        <v>96.0527837837841</v>
      </c>
      <c r="FV161" s="166"/>
      <c r="FW161" s="183">
        <f t="shared" si="131"/>
        <v>7.678749999999998</v>
      </c>
      <c r="FX161" s="182">
        <f t="shared" si="132"/>
        <v>8.623125000000002</v>
      </c>
      <c r="FY161" s="69">
        <f t="shared" si="141"/>
        <v>10375.880000000001</v>
      </c>
      <c r="FZ161" s="69">
        <f t="shared" si="142"/>
        <v>1356.48</v>
      </c>
      <c r="GA161" s="69">
        <f t="shared" si="143"/>
        <v>45.66594594594608</v>
      </c>
      <c r="GB161" s="181">
        <f t="shared" si="144"/>
        <v>175.8138918918924</v>
      </c>
      <c r="GC161" s="162"/>
      <c r="GD161" s="161">
        <f>FG161</f>
        <v>13190.01</v>
      </c>
      <c r="GE161" s="160">
        <f t="shared" si="145"/>
        <v>10375.880000000001</v>
      </c>
      <c r="GF161" s="69">
        <f t="shared" si="149"/>
        <v>1885.09</v>
      </c>
      <c r="GG161" s="24">
        <f t="shared" si="146"/>
        <v>1356.48</v>
      </c>
      <c r="GH161" s="192"/>
      <c r="GI161" s="161">
        <f t="shared" si="147"/>
        <v>-102.65621621621608</v>
      </c>
      <c r="GJ161" s="24">
        <f t="shared" si="148"/>
        <v>45.66594594594608</v>
      </c>
    </row>
    <row r="162" spans="1:192" s="20" customFormat="1" ht="12.75">
      <c r="A162" s="20" t="s">
        <v>12</v>
      </c>
      <c r="B162" s="21" t="s">
        <v>134</v>
      </c>
      <c r="C162" s="20">
        <v>6.6</v>
      </c>
      <c r="D162" s="183"/>
      <c r="E162" s="182"/>
      <c r="F162" s="69"/>
      <c r="G162" s="69"/>
      <c r="H162" s="69"/>
      <c r="I162" s="69"/>
      <c r="J162" s="24"/>
      <c r="K162" s="183"/>
      <c r="L162" s="182"/>
      <c r="M162" s="69"/>
      <c r="N162" s="69"/>
      <c r="O162" s="69"/>
      <c r="P162" s="69"/>
      <c r="Q162" s="24"/>
      <c r="R162" s="30"/>
      <c r="S162" s="22"/>
      <c r="T162" s="69"/>
      <c r="U162" s="69"/>
      <c r="V162" s="69"/>
      <c r="W162" s="69"/>
      <c r="X162" s="24"/>
      <c r="Y162" s="183">
        <v>8.66</v>
      </c>
      <c r="Z162" s="182">
        <v>9.56</v>
      </c>
      <c r="AA162" s="69">
        <v>1817.18</v>
      </c>
      <c r="AB162" s="69">
        <v>209.87</v>
      </c>
      <c r="AC162" s="69">
        <v>3208.27</v>
      </c>
      <c r="AD162" s="69">
        <v>1817.03</v>
      </c>
      <c r="AE162" s="24">
        <v>211.24</v>
      </c>
      <c r="AF162" s="30"/>
      <c r="AG162" s="22"/>
      <c r="AH162" s="22"/>
      <c r="AI162" s="22"/>
      <c r="AJ162" s="22"/>
      <c r="AK162" s="22"/>
      <c r="AL162" s="23"/>
      <c r="AM162" s="183"/>
      <c r="AN162" s="182"/>
      <c r="AO162" s="69"/>
      <c r="AP162" s="69"/>
      <c r="AQ162" s="69"/>
      <c r="AR162" s="69"/>
      <c r="AS162" s="24"/>
      <c r="AT162" s="188">
        <v>8.6</v>
      </c>
      <c r="AU162" s="187">
        <v>9.62</v>
      </c>
      <c r="AV162" s="69"/>
      <c r="AW162" s="69"/>
      <c r="AX162" s="69">
        <v>3780.86</v>
      </c>
      <c r="AY162" s="69">
        <v>3243.17</v>
      </c>
      <c r="AZ162" s="24">
        <v>379.15</v>
      </c>
      <c r="BA162" s="188">
        <v>8.6</v>
      </c>
      <c r="BB162" s="187">
        <v>9.59</v>
      </c>
      <c r="BC162" s="69"/>
      <c r="BD162" s="69"/>
      <c r="BE162" s="69">
        <v>3826.4</v>
      </c>
      <c r="BF162" s="69">
        <v>4677.77</v>
      </c>
      <c r="BG162" s="24">
        <v>546.91</v>
      </c>
      <c r="BH162" s="188">
        <v>8.54</v>
      </c>
      <c r="BI162" s="187">
        <v>9.55</v>
      </c>
      <c r="BJ162" s="69"/>
      <c r="BK162" s="69"/>
      <c r="BL162" s="69">
        <v>3937</v>
      </c>
      <c r="BM162" s="69">
        <v>5959</v>
      </c>
      <c r="BN162" s="24">
        <v>701</v>
      </c>
      <c r="BO162" s="188">
        <v>8.42</v>
      </c>
      <c r="BP162" s="187">
        <v>9.47</v>
      </c>
      <c r="BQ162" s="69"/>
      <c r="BR162" s="69"/>
      <c r="BS162" s="69">
        <v>3995</v>
      </c>
      <c r="BT162" s="69">
        <v>7214</v>
      </c>
      <c r="BU162" s="69">
        <v>861</v>
      </c>
      <c r="BV162" s="188">
        <v>8.39</v>
      </c>
      <c r="BW162" s="187">
        <v>9.45</v>
      </c>
      <c r="BX162" s="69"/>
      <c r="BY162" s="69"/>
      <c r="BZ162" s="189">
        <v>4031</v>
      </c>
      <c r="CA162" s="69">
        <v>7761.93</v>
      </c>
      <c r="CB162" s="24">
        <v>930.89</v>
      </c>
      <c r="CC162" s="69"/>
      <c r="CD162" s="184">
        <f t="shared" si="133"/>
        <v>1817.18</v>
      </c>
      <c r="CE162" s="69">
        <f t="shared" si="134"/>
        <v>209.87</v>
      </c>
      <c r="CF162" s="182">
        <f t="shared" si="127"/>
        <v>8.658598179825606</v>
      </c>
      <c r="CG162" s="69">
        <f t="shared" si="135"/>
        <v>65.46030303030307</v>
      </c>
      <c r="CH162" s="181">
        <f t="shared" si="136"/>
        <v>248.74915151515165</v>
      </c>
      <c r="CI162" s="102"/>
      <c r="CJ162" s="188">
        <v>8</v>
      </c>
      <c r="CK162" s="187">
        <v>9.14</v>
      </c>
      <c r="CL162" s="69">
        <v>1363</v>
      </c>
      <c r="CM162" s="69">
        <v>170</v>
      </c>
      <c r="CN162" s="189">
        <v>4462</v>
      </c>
      <c r="CO162" s="69">
        <v>9125</v>
      </c>
      <c r="CP162" s="24">
        <v>1102</v>
      </c>
      <c r="CQ162" s="188">
        <v>8.07</v>
      </c>
      <c r="CR162" s="187">
        <v>9.14</v>
      </c>
      <c r="CS162" s="69">
        <v>1531.07</v>
      </c>
      <c r="CT162" s="69">
        <v>189.78</v>
      </c>
      <c r="CU162" s="189">
        <v>4501.43</v>
      </c>
      <c r="CV162" s="69">
        <v>10656.7</v>
      </c>
      <c r="CW162" s="24">
        <v>1293.33</v>
      </c>
      <c r="CX162" s="188">
        <v>8.41</v>
      </c>
      <c r="CY162" s="187">
        <v>9.47</v>
      </c>
      <c r="CZ162" s="69">
        <v>1385.97</v>
      </c>
      <c r="DA162" s="69">
        <v>164.84</v>
      </c>
      <c r="DB162" s="69">
        <v>4394</v>
      </c>
      <c r="DC162" s="69">
        <v>12042.58</v>
      </c>
      <c r="DD162" s="24">
        <v>1458.93</v>
      </c>
      <c r="DE162" s="183">
        <v>8.4</v>
      </c>
      <c r="DF162" s="182">
        <v>9.55</v>
      </c>
      <c r="DG162" s="69">
        <v>993.84</v>
      </c>
      <c r="DH162" s="69">
        <v>118.33</v>
      </c>
      <c r="DI162" s="69">
        <v>4476</v>
      </c>
      <c r="DJ162" s="69">
        <v>13036.49</v>
      </c>
      <c r="DK162" s="24">
        <v>1578.07</v>
      </c>
      <c r="DL162" s="183">
        <v>8.99</v>
      </c>
      <c r="DM162" s="182">
        <v>9.95</v>
      </c>
      <c r="DN162" s="69">
        <v>1242.72</v>
      </c>
      <c r="DO162" s="69">
        <v>138.19</v>
      </c>
      <c r="DP162" s="69">
        <v>3870</v>
      </c>
      <c r="DQ162" s="69">
        <v>14279.11</v>
      </c>
      <c r="DR162" s="24">
        <v>1717.04</v>
      </c>
      <c r="DS162" s="186"/>
      <c r="DT162" s="72"/>
      <c r="DU162" s="72"/>
      <c r="DV162" s="72"/>
      <c r="DW162" s="72"/>
      <c r="DX162" s="72"/>
      <c r="DY162" s="185"/>
      <c r="DZ162" s="186"/>
      <c r="EA162" s="72"/>
      <c r="EB162" s="72"/>
      <c r="EC162" s="72"/>
      <c r="ED162" s="72"/>
      <c r="EE162" s="72"/>
      <c r="EF162" s="185"/>
      <c r="EG162" s="183">
        <v>9.33</v>
      </c>
      <c r="EH162" s="182">
        <v>10.54</v>
      </c>
      <c r="EI162" s="69">
        <v>1251.6</v>
      </c>
      <c r="EJ162" s="69">
        <v>134.09</v>
      </c>
      <c r="EK162" s="69">
        <v>4185</v>
      </c>
      <c r="EL162" s="69">
        <v>15530.71</v>
      </c>
      <c r="EM162" s="24">
        <v>1851.77</v>
      </c>
      <c r="EN162" s="182">
        <v>8.86</v>
      </c>
      <c r="EO162" s="182">
        <v>9.91</v>
      </c>
      <c r="EP162" s="69">
        <v>1314.22</v>
      </c>
      <c r="EQ162" s="69">
        <v>148.37</v>
      </c>
      <c r="ER162" s="69">
        <v>0</v>
      </c>
      <c r="ES162" s="69">
        <v>16844.96</v>
      </c>
      <c r="ET162" s="69">
        <v>2001.58</v>
      </c>
      <c r="EU162" s="183">
        <v>8.9</v>
      </c>
      <c r="EV162" s="182">
        <v>9.82</v>
      </c>
      <c r="EW162" s="69">
        <v>789</v>
      </c>
      <c r="EX162" s="69">
        <v>88.64</v>
      </c>
      <c r="EY162" s="69">
        <v>0</v>
      </c>
      <c r="EZ162" s="69">
        <v>17633.96</v>
      </c>
      <c r="FA162" s="24">
        <v>2090.7</v>
      </c>
      <c r="FB162" s="183">
        <v>9.05</v>
      </c>
      <c r="FC162" s="182">
        <v>10.05</v>
      </c>
      <c r="FD162" s="69">
        <v>118.43</v>
      </c>
      <c r="FE162" s="69">
        <v>112.47</v>
      </c>
      <c r="FF162" s="69">
        <v>0</v>
      </c>
      <c r="FG162" s="69">
        <v>18652.38</v>
      </c>
      <c r="FH162" s="69">
        <v>2203.78</v>
      </c>
      <c r="FI162" s="183">
        <v>8.3</v>
      </c>
      <c r="FJ162" s="182">
        <v>9.73</v>
      </c>
      <c r="FK162" s="69">
        <v>820.86</v>
      </c>
      <c r="FL162" s="69">
        <v>98.85</v>
      </c>
      <c r="FM162" s="69">
        <v>0</v>
      </c>
      <c r="FN162" s="69">
        <v>19473.19</v>
      </c>
      <c r="FO162" s="24">
        <v>2303.65</v>
      </c>
      <c r="FP162" s="72"/>
      <c r="FQ162" s="184">
        <f t="shared" si="137"/>
        <v>10810.710000000001</v>
      </c>
      <c r="FR162" s="69">
        <f t="shared" si="138"/>
        <v>1363.5600000000002</v>
      </c>
      <c r="FS162" s="182">
        <f t="shared" si="130"/>
        <v>7.928297984687142</v>
      </c>
      <c r="FT162" s="69">
        <f t="shared" si="139"/>
        <v>274.4263636363637</v>
      </c>
      <c r="FU162" s="181">
        <f t="shared" si="140"/>
        <v>1070.2628181818184</v>
      </c>
      <c r="FV162" s="166"/>
      <c r="FW162" s="183">
        <f t="shared" si="131"/>
        <v>8.594999999999999</v>
      </c>
      <c r="FX162" s="182">
        <f t="shared" si="132"/>
        <v>9.65875</v>
      </c>
      <c r="FY162" s="69">
        <f t="shared" si="141"/>
        <v>12627.890000000001</v>
      </c>
      <c r="FZ162" s="69">
        <f t="shared" si="142"/>
        <v>1573.4299999999998</v>
      </c>
      <c r="GA162" s="69">
        <f t="shared" si="143"/>
        <v>339.8866666666672</v>
      </c>
      <c r="GB162" s="181">
        <f t="shared" si="144"/>
        <v>1308.563666666669</v>
      </c>
      <c r="GC162" s="162"/>
      <c r="GD162" s="161">
        <f>FG162</f>
        <v>18652.38</v>
      </c>
      <c r="GE162" s="160">
        <f t="shared" si="145"/>
        <v>12627.890000000001</v>
      </c>
      <c r="GF162" s="69">
        <f t="shared" si="149"/>
        <v>2303.65</v>
      </c>
      <c r="GG162" s="24">
        <f t="shared" si="146"/>
        <v>1573.4299999999998</v>
      </c>
      <c r="GH162" s="192"/>
      <c r="GI162" s="161">
        <f t="shared" si="147"/>
        <v>522.4681818181821</v>
      </c>
      <c r="GJ162" s="24">
        <f t="shared" si="148"/>
        <v>339.8866666666672</v>
      </c>
    </row>
    <row r="163" spans="1:192" s="20" customFormat="1" ht="12.75">
      <c r="A163" s="20" t="s">
        <v>12</v>
      </c>
      <c r="B163" s="21" t="s">
        <v>135</v>
      </c>
      <c r="C163" s="20">
        <v>6.9</v>
      </c>
      <c r="D163" s="183"/>
      <c r="E163" s="182"/>
      <c r="F163" s="69"/>
      <c r="G163" s="69"/>
      <c r="H163" s="69"/>
      <c r="I163" s="69"/>
      <c r="J163" s="24"/>
      <c r="K163" s="183"/>
      <c r="L163" s="182"/>
      <c r="M163" s="69"/>
      <c r="N163" s="69"/>
      <c r="O163" s="69"/>
      <c r="P163" s="69"/>
      <c r="Q163" s="24"/>
      <c r="R163" s="30"/>
      <c r="S163" s="22"/>
      <c r="T163" s="69"/>
      <c r="U163" s="69"/>
      <c r="V163" s="69"/>
      <c r="W163" s="69"/>
      <c r="X163" s="24"/>
      <c r="Y163" s="183">
        <v>7.45</v>
      </c>
      <c r="Z163" s="182">
        <v>7.97</v>
      </c>
      <c r="AA163" s="69">
        <v>2135.7</v>
      </c>
      <c r="AB163" s="69">
        <v>286.76</v>
      </c>
      <c r="AC163" s="69">
        <v>2442.29</v>
      </c>
      <c r="AD163" s="69">
        <v>2135.58</v>
      </c>
      <c r="AE163" s="24">
        <v>287.43</v>
      </c>
      <c r="AF163" s="30"/>
      <c r="AG163" s="22"/>
      <c r="AH163" s="22"/>
      <c r="AI163" s="22"/>
      <c r="AJ163" s="22"/>
      <c r="AK163" s="22"/>
      <c r="AL163" s="23"/>
      <c r="AM163" s="183"/>
      <c r="AN163" s="182"/>
      <c r="AO163" s="69"/>
      <c r="AP163" s="69"/>
      <c r="AQ163" s="69"/>
      <c r="AR163" s="69"/>
      <c r="AS163" s="24"/>
      <c r="AT163" s="188">
        <v>7.22</v>
      </c>
      <c r="AU163" s="187">
        <v>7.73</v>
      </c>
      <c r="AV163" s="69"/>
      <c r="AW163" s="69"/>
      <c r="AX163" s="69">
        <v>2792.57</v>
      </c>
      <c r="AY163" s="69">
        <v>3623.8</v>
      </c>
      <c r="AZ163" s="24">
        <v>502.98</v>
      </c>
      <c r="BA163" s="188">
        <v>7.15</v>
      </c>
      <c r="BB163" s="187">
        <v>7.66</v>
      </c>
      <c r="BC163" s="69"/>
      <c r="BD163" s="69"/>
      <c r="BE163" s="69">
        <v>2908.45</v>
      </c>
      <c r="BF163" s="69">
        <v>4699.9</v>
      </c>
      <c r="BG163" s="24">
        <v>659.39</v>
      </c>
      <c r="BH163" s="188">
        <v>7.1</v>
      </c>
      <c r="BI163" s="187">
        <v>7.61</v>
      </c>
      <c r="BJ163" s="69"/>
      <c r="BK163" s="69"/>
      <c r="BL163" s="69">
        <v>2974</v>
      </c>
      <c r="BM163" s="69">
        <v>5962</v>
      </c>
      <c r="BN163" s="24">
        <v>842</v>
      </c>
      <c r="BO163" s="188">
        <v>7.09</v>
      </c>
      <c r="BP163" s="187">
        <v>7.6</v>
      </c>
      <c r="BQ163" s="69"/>
      <c r="BR163" s="69"/>
      <c r="BS163" s="69">
        <v>2997</v>
      </c>
      <c r="BT163" s="69">
        <v>7389</v>
      </c>
      <c r="BU163" s="69">
        <v>1046</v>
      </c>
      <c r="BV163" s="188">
        <v>7.08</v>
      </c>
      <c r="BW163" s="187">
        <v>7.6</v>
      </c>
      <c r="BX163" s="69"/>
      <c r="BY163" s="69"/>
      <c r="BZ163" s="189">
        <v>3000</v>
      </c>
      <c r="CA163" s="69">
        <v>7886.71</v>
      </c>
      <c r="CB163" s="24">
        <v>1117.98</v>
      </c>
      <c r="CC163" s="69"/>
      <c r="CD163" s="184">
        <f t="shared" si="133"/>
        <v>2135.7</v>
      </c>
      <c r="CE163" s="69">
        <f t="shared" si="134"/>
        <v>286.76</v>
      </c>
      <c r="CF163" s="182">
        <f t="shared" si="127"/>
        <v>7.4476914492955775</v>
      </c>
      <c r="CG163" s="69">
        <f t="shared" si="135"/>
        <v>22.761739130434762</v>
      </c>
      <c r="CH163" s="181">
        <f t="shared" si="136"/>
        <v>86.49460869565209</v>
      </c>
      <c r="CI163" s="102"/>
      <c r="CJ163" s="188">
        <v>6.88</v>
      </c>
      <c r="CK163" s="187">
        <v>7.53</v>
      </c>
      <c r="CL163" s="69">
        <v>1506</v>
      </c>
      <c r="CM163" s="69">
        <v>219</v>
      </c>
      <c r="CN163" s="189">
        <v>3134</v>
      </c>
      <c r="CO163" s="69">
        <v>9393</v>
      </c>
      <c r="CP163" s="24">
        <v>1337</v>
      </c>
      <c r="CQ163" s="188">
        <v>6.76</v>
      </c>
      <c r="CR163" s="187">
        <v>7.36</v>
      </c>
      <c r="CS163" s="69">
        <v>1514.94</v>
      </c>
      <c r="CT163" s="69">
        <v>223.93</v>
      </c>
      <c r="CU163" s="189">
        <v>3206.73</v>
      </c>
      <c r="CV163" s="69">
        <v>10908.16</v>
      </c>
      <c r="CW163" s="24">
        <v>1562.9</v>
      </c>
      <c r="CX163" s="188">
        <v>6.93</v>
      </c>
      <c r="CY163" s="187">
        <v>7.44</v>
      </c>
      <c r="CZ163" s="69">
        <v>1643.21</v>
      </c>
      <c r="DA163" s="69">
        <v>237</v>
      </c>
      <c r="DB163" s="69">
        <v>3191</v>
      </c>
      <c r="DC163" s="69">
        <v>12551.45</v>
      </c>
      <c r="DD163" s="24">
        <v>1800.69</v>
      </c>
      <c r="DE163" s="183">
        <v>7.13</v>
      </c>
      <c r="DF163" s="182">
        <v>7.67</v>
      </c>
      <c r="DG163" s="69">
        <v>1550.53</v>
      </c>
      <c r="DH163" s="69">
        <v>217.27</v>
      </c>
      <c r="DI163" s="69">
        <v>3206</v>
      </c>
      <c r="DJ163" s="69">
        <v>14102</v>
      </c>
      <c r="DK163" s="24">
        <v>2018.67</v>
      </c>
      <c r="DL163" s="183">
        <v>7.2</v>
      </c>
      <c r="DM163" s="182">
        <v>7.73</v>
      </c>
      <c r="DN163" s="69">
        <v>1303.25</v>
      </c>
      <c r="DO163" s="69">
        <v>180.87</v>
      </c>
      <c r="DP163" s="69">
        <v>3101</v>
      </c>
      <c r="DQ163" s="69">
        <v>15405.28</v>
      </c>
      <c r="DR163" s="24">
        <v>2200.19</v>
      </c>
      <c r="DS163" s="186"/>
      <c r="DT163" s="72"/>
      <c r="DU163" s="72"/>
      <c r="DV163" s="72"/>
      <c r="DW163" s="72"/>
      <c r="DX163" s="72"/>
      <c r="DY163" s="185"/>
      <c r="DZ163" s="186"/>
      <c r="EA163" s="72"/>
      <c r="EB163" s="72"/>
      <c r="EC163" s="72"/>
      <c r="ED163" s="72"/>
      <c r="EE163" s="72"/>
      <c r="EF163" s="185"/>
      <c r="EG163" s="183">
        <v>9.04</v>
      </c>
      <c r="EH163" s="182">
        <v>10.07</v>
      </c>
      <c r="EI163" s="69">
        <v>1346.43</v>
      </c>
      <c r="EJ163" s="69">
        <v>148.89</v>
      </c>
      <c r="EK163" s="69">
        <v>3077</v>
      </c>
      <c r="EL163" s="69">
        <v>16751.69</v>
      </c>
      <c r="EM163" s="24">
        <v>2349.7</v>
      </c>
      <c r="EN163" s="182">
        <v>8.89</v>
      </c>
      <c r="EO163" s="182">
        <v>9.9</v>
      </c>
      <c r="EP163" s="69">
        <v>1260.79</v>
      </c>
      <c r="EQ163" s="69">
        <v>141.78</v>
      </c>
      <c r="ER163" s="69">
        <v>0</v>
      </c>
      <c r="ES163" s="69">
        <v>18012.47</v>
      </c>
      <c r="ET163" s="69">
        <v>2491.96</v>
      </c>
      <c r="EU163" s="183">
        <v>8.81</v>
      </c>
      <c r="EV163" s="182">
        <v>9.93</v>
      </c>
      <c r="EW163" s="69">
        <v>685.38</v>
      </c>
      <c r="EX163" s="69">
        <v>77.79</v>
      </c>
      <c r="EY163" s="69">
        <v>0</v>
      </c>
      <c r="EZ163" s="69">
        <v>18697.84</v>
      </c>
      <c r="FA163" s="24">
        <v>2570.09</v>
      </c>
      <c r="FB163" s="183">
        <v>8.53</v>
      </c>
      <c r="FC163" s="182">
        <v>9.62</v>
      </c>
      <c r="FD163" s="69">
        <v>751.48</v>
      </c>
      <c r="FE163" s="69">
        <v>88.13</v>
      </c>
      <c r="FF163" s="69">
        <v>0</v>
      </c>
      <c r="FG163" s="69">
        <v>19449.32</v>
      </c>
      <c r="FH163" s="69">
        <v>2658.48</v>
      </c>
      <c r="FI163" s="183">
        <v>8.35</v>
      </c>
      <c r="FJ163" s="182">
        <v>9.56</v>
      </c>
      <c r="FK163" s="69">
        <v>1313.12</v>
      </c>
      <c r="FL163" s="69">
        <v>157.27</v>
      </c>
      <c r="FM163" s="69">
        <v>0</v>
      </c>
      <c r="FN163" s="69">
        <v>20762.41</v>
      </c>
      <c r="FO163" s="24">
        <v>2816.58</v>
      </c>
      <c r="FP163" s="72"/>
      <c r="FQ163" s="184">
        <f t="shared" si="137"/>
        <v>12875.129999999997</v>
      </c>
      <c r="FR163" s="69">
        <f t="shared" si="138"/>
        <v>1691.9299999999998</v>
      </c>
      <c r="FS163" s="182">
        <f t="shared" si="130"/>
        <v>7.609729716950464</v>
      </c>
      <c r="FT163" s="69">
        <f t="shared" si="139"/>
        <v>174.03086956521702</v>
      </c>
      <c r="FU163" s="181">
        <f t="shared" si="140"/>
        <v>678.7203913043463</v>
      </c>
      <c r="FV163" s="166"/>
      <c r="FW163" s="183">
        <f t="shared" si="131"/>
        <v>7.600625</v>
      </c>
      <c r="FX163" s="182">
        <f t="shared" si="132"/>
        <v>8.31125</v>
      </c>
      <c r="FY163" s="69">
        <f t="shared" si="141"/>
        <v>15010.829999999998</v>
      </c>
      <c r="FZ163" s="69">
        <f t="shared" si="142"/>
        <v>1978.69</v>
      </c>
      <c r="GA163" s="69">
        <f t="shared" si="143"/>
        <v>196.79260869565178</v>
      </c>
      <c r="GB163" s="181">
        <f t="shared" si="144"/>
        <v>757.6515434782593</v>
      </c>
      <c r="GC163" s="162"/>
      <c r="GD163" s="161">
        <f>FG163</f>
        <v>19449.32</v>
      </c>
      <c r="GE163" s="160">
        <f t="shared" si="145"/>
        <v>15010.829999999998</v>
      </c>
      <c r="GF163" s="69">
        <f t="shared" si="149"/>
        <v>2816.58</v>
      </c>
      <c r="GG163" s="24">
        <f t="shared" si="146"/>
        <v>1978.69</v>
      </c>
      <c r="GH163" s="192"/>
      <c r="GI163" s="161">
        <f t="shared" si="147"/>
        <v>2.162028985507277</v>
      </c>
      <c r="GJ163" s="24">
        <f t="shared" si="148"/>
        <v>196.79260869565178</v>
      </c>
    </row>
    <row r="164" spans="1:192" s="20" customFormat="1" ht="12.75">
      <c r="A164" s="20" t="s">
        <v>12</v>
      </c>
      <c r="B164" s="21" t="s">
        <v>136</v>
      </c>
      <c r="C164" s="20">
        <v>7.2</v>
      </c>
      <c r="D164" s="183"/>
      <c r="E164" s="182"/>
      <c r="F164" s="69"/>
      <c r="G164" s="69"/>
      <c r="H164" s="69"/>
      <c r="I164" s="69"/>
      <c r="J164" s="24"/>
      <c r="K164" s="183"/>
      <c r="L164" s="182"/>
      <c r="M164" s="69"/>
      <c r="N164" s="69"/>
      <c r="O164" s="69"/>
      <c r="P164" s="69"/>
      <c r="Q164" s="24"/>
      <c r="R164" s="30"/>
      <c r="S164" s="22"/>
      <c r="T164" s="69"/>
      <c r="U164" s="69"/>
      <c r="V164" s="69"/>
      <c r="W164" s="69"/>
      <c r="X164" s="24"/>
      <c r="Y164" s="183">
        <v>8.14</v>
      </c>
      <c r="Z164" s="182">
        <v>8.77</v>
      </c>
      <c r="AA164" s="69">
        <v>1608.64</v>
      </c>
      <c r="AB164" s="69">
        <v>197.57</v>
      </c>
      <c r="AC164" s="69">
        <v>2559.3</v>
      </c>
      <c r="AD164" s="69">
        <v>1608.64</v>
      </c>
      <c r="AE164" s="24">
        <v>198.91</v>
      </c>
      <c r="AF164" s="30"/>
      <c r="AG164" s="22"/>
      <c r="AH164" s="22"/>
      <c r="AI164" s="22"/>
      <c r="AJ164" s="22"/>
      <c r="AK164" s="22"/>
      <c r="AL164" s="23"/>
      <c r="AM164" s="183"/>
      <c r="AN164" s="182"/>
      <c r="AO164" s="69"/>
      <c r="AP164" s="69"/>
      <c r="AQ164" s="69"/>
      <c r="AR164" s="69"/>
      <c r="AS164" s="24"/>
      <c r="AT164" s="188">
        <v>7.92</v>
      </c>
      <c r="AU164" s="187">
        <v>8.56</v>
      </c>
      <c r="AV164" s="69"/>
      <c r="AW164" s="69"/>
      <c r="AX164" s="69">
        <v>3175.68</v>
      </c>
      <c r="AY164" s="69">
        <v>2790.24</v>
      </c>
      <c r="AZ164" s="24">
        <v>363.79</v>
      </c>
      <c r="BA164" s="188">
        <v>7.88</v>
      </c>
      <c r="BB164" s="187">
        <v>8.5</v>
      </c>
      <c r="BC164" s="69"/>
      <c r="BD164" s="69"/>
      <c r="BE164" s="69">
        <v>3421.29</v>
      </c>
      <c r="BF164" s="69">
        <v>3780.05</v>
      </c>
      <c r="BG164" s="24">
        <v>482.62</v>
      </c>
      <c r="BH164" s="188">
        <v>7.86</v>
      </c>
      <c r="BI164" s="187">
        <v>8.48</v>
      </c>
      <c r="BJ164" s="69"/>
      <c r="BK164" s="69"/>
      <c r="BL164" s="69">
        <v>3547</v>
      </c>
      <c r="BM164" s="69">
        <v>4717</v>
      </c>
      <c r="BN164" s="24">
        <v>603</v>
      </c>
      <c r="BO164" s="188">
        <v>7.85</v>
      </c>
      <c r="BP164" s="187">
        <v>8.47</v>
      </c>
      <c r="BQ164" s="69"/>
      <c r="BR164" s="69"/>
      <c r="BS164" s="69">
        <v>3617</v>
      </c>
      <c r="BT164" s="69">
        <v>5805</v>
      </c>
      <c r="BU164" s="69">
        <v>743</v>
      </c>
      <c r="BV164" s="188">
        <v>7.83</v>
      </c>
      <c r="BW164" s="187">
        <v>8.445</v>
      </c>
      <c r="BX164" s="69"/>
      <c r="BY164" s="69"/>
      <c r="BZ164" s="189">
        <v>3644</v>
      </c>
      <c r="CA164" s="69">
        <v>6193.05</v>
      </c>
      <c r="CB164" s="24">
        <v>795.61</v>
      </c>
      <c r="CC164" s="69"/>
      <c r="CD164" s="184">
        <f t="shared" si="133"/>
        <v>1608.64</v>
      </c>
      <c r="CE164" s="69">
        <f t="shared" si="134"/>
        <v>197.57</v>
      </c>
      <c r="CF164" s="182">
        <f t="shared" si="127"/>
        <v>8.142126841119603</v>
      </c>
      <c r="CG164" s="69">
        <f t="shared" si="135"/>
        <v>25.852222222222224</v>
      </c>
      <c r="CH164" s="181">
        <f t="shared" si="136"/>
        <v>98.23844444444444</v>
      </c>
      <c r="CI164" s="102"/>
      <c r="CJ164" s="188">
        <v>7.78</v>
      </c>
      <c r="CK164" s="187">
        <v>8.47</v>
      </c>
      <c r="CL164" s="69">
        <v>966</v>
      </c>
      <c r="CM164" s="69">
        <v>124</v>
      </c>
      <c r="CN164" s="189">
        <v>3687</v>
      </c>
      <c r="CO164" s="69">
        <v>7159</v>
      </c>
      <c r="CP164" s="24">
        <v>920</v>
      </c>
      <c r="CQ164" s="188">
        <v>7.46</v>
      </c>
      <c r="CR164" s="187">
        <v>8.01</v>
      </c>
      <c r="CS164" s="69">
        <v>226.78</v>
      </c>
      <c r="CT164" s="69">
        <v>30.4</v>
      </c>
      <c r="CU164" s="189">
        <v>3968</v>
      </c>
      <c r="CV164" s="69">
        <v>8592.79</v>
      </c>
      <c r="CW164" s="24">
        <v>1106.18</v>
      </c>
      <c r="CX164" s="188">
        <v>7.65</v>
      </c>
      <c r="CY164" s="187">
        <v>8.27</v>
      </c>
      <c r="CZ164" s="69">
        <v>891.53</v>
      </c>
      <c r="DA164" s="69">
        <v>116.52</v>
      </c>
      <c r="DB164" s="69">
        <v>4003</v>
      </c>
      <c r="DC164" s="69">
        <v>9484.29</v>
      </c>
      <c r="DD164" s="24">
        <v>1223.24</v>
      </c>
      <c r="DE164" s="183">
        <v>7.7</v>
      </c>
      <c r="DF164" s="182">
        <v>8.28</v>
      </c>
      <c r="DG164" s="69">
        <v>1041.41</v>
      </c>
      <c r="DH164" s="69">
        <v>135.28</v>
      </c>
      <c r="DI164" s="69">
        <v>3984</v>
      </c>
      <c r="DJ164" s="69">
        <v>10525.71</v>
      </c>
      <c r="DK164" s="24">
        <v>1358.98</v>
      </c>
      <c r="DL164" s="183">
        <v>7.69</v>
      </c>
      <c r="DM164" s="182">
        <v>8.29</v>
      </c>
      <c r="DN164" s="69">
        <v>770.25</v>
      </c>
      <c r="DO164" s="69">
        <v>100.13</v>
      </c>
      <c r="DP164" s="69">
        <v>4054</v>
      </c>
      <c r="DQ164" s="69">
        <v>11295.87</v>
      </c>
      <c r="DR164" s="24">
        <v>1459.86</v>
      </c>
      <c r="DS164" s="186"/>
      <c r="DT164" s="72"/>
      <c r="DU164" s="72"/>
      <c r="DV164" s="72"/>
      <c r="DW164" s="72"/>
      <c r="DX164" s="72"/>
      <c r="DY164" s="185"/>
      <c r="DZ164" s="186"/>
      <c r="EA164" s="72"/>
      <c r="EB164" s="72"/>
      <c r="EC164" s="72"/>
      <c r="ED164" s="72"/>
      <c r="EE164" s="72"/>
      <c r="EF164" s="185"/>
      <c r="EG164" s="183">
        <v>7.49</v>
      </c>
      <c r="EH164" s="182">
        <v>8.2</v>
      </c>
      <c r="EI164" s="69">
        <v>1059.7</v>
      </c>
      <c r="EJ164" s="69">
        <v>141.44</v>
      </c>
      <c r="EK164" s="69">
        <v>4521</v>
      </c>
      <c r="EL164" s="69">
        <v>12355.55</v>
      </c>
      <c r="EM164" s="24">
        <v>1602.05</v>
      </c>
      <c r="EN164" s="182">
        <v>7.55</v>
      </c>
      <c r="EO164" s="182">
        <v>8.22</v>
      </c>
      <c r="EP164" s="69">
        <v>1082.11</v>
      </c>
      <c r="EQ164" s="69">
        <v>143.39</v>
      </c>
      <c r="ER164" s="69">
        <v>0</v>
      </c>
      <c r="ES164" s="69">
        <v>13437.68</v>
      </c>
      <c r="ET164" s="69">
        <v>1746.37</v>
      </c>
      <c r="EU164" s="183">
        <v>7.57</v>
      </c>
      <c r="EV164" s="182">
        <v>8.21</v>
      </c>
      <c r="EW164" s="69">
        <v>579.11</v>
      </c>
      <c r="EX164" s="69">
        <v>76.51</v>
      </c>
      <c r="EY164" s="69">
        <v>0</v>
      </c>
      <c r="EZ164" s="69">
        <v>14016.83</v>
      </c>
      <c r="FA164" s="24">
        <v>1823.17</v>
      </c>
      <c r="FB164" s="183">
        <v>7.64</v>
      </c>
      <c r="FC164" s="182">
        <v>8.29</v>
      </c>
      <c r="FD164" s="69">
        <v>621.99</v>
      </c>
      <c r="FE164" s="69">
        <v>81.44</v>
      </c>
      <c r="FF164" s="69">
        <v>0</v>
      </c>
      <c r="FG164" s="69">
        <v>14638.85</v>
      </c>
      <c r="FH164" s="69">
        <v>1905</v>
      </c>
      <c r="FI164" s="183">
        <v>7.53</v>
      </c>
      <c r="FJ164" s="182">
        <v>8.3</v>
      </c>
      <c r="FK164" s="69">
        <v>1123.83</v>
      </c>
      <c r="FL164" s="69">
        <v>149.21</v>
      </c>
      <c r="FM164" s="69">
        <v>0</v>
      </c>
      <c r="FN164" s="69">
        <v>15762.68</v>
      </c>
      <c r="FO164" s="24">
        <v>2055</v>
      </c>
      <c r="FP164" s="72"/>
      <c r="FQ164" s="184">
        <f t="shared" si="137"/>
        <v>8362.71</v>
      </c>
      <c r="FR164" s="69">
        <f t="shared" si="138"/>
        <v>1098.32</v>
      </c>
      <c r="FS164" s="182">
        <f t="shared" si="130"/>
        <v>7.614092432078083</v>
      </c>
      <c r="FT164" s="69">
        <f t="shared" si="139"/>
        <v>63.16750000000002</v>
      </c>
      <c r="FU164" s="181">
        <f t="shared" si="140"/>
        <v>246.35325000000006</v>
      </c>
      <c r="FV164" s="166"/>
      <c r="FW164" s="183">
        <f t="shared" si="131"/>
        <v>7.7212499999999995</v>
      </c>
      <c r="FX164" s="182">
        <f t="shared" si="132"/>
        <v>8.360312500000001</v>
      </c>
      <c r="FY164" s="69">
        <f t="shared" si="141"/>
        <v>9971.349999999999</v>
      </c>
      <c r="FZ164" s="69">
        <f t="shared" si="142"/>
        <v>1295.8899999999999</v>
      </c>
      <c r="GA164" s="69">
        <f t="shared" si="143"/>
        <v>89.01972222222207</v>
      </c>
      <c r="GB164" s="181">
        <f t="shared" si="144"/>
        <v>342.725930555555</v>
      </c>
      <c r="GC164" s="162"/>
      <c r="GD164" s="161">
        <f>FG164</f>
        <v>14638.85</v>
      </c>
      <c r="GE164" s="160">
        <f t="shared" si="145"/>
        <v>9971.349999999999</v>
      </c>
      <c r="GF164" s="69">
        <f t="shared" si="149"/>
        <v>2055</v>
      </c>
      <c r="GG164" s="24">
        <f t="shared" si="146"/>
        <v>1295.8899999999999</v>
      </c>
      <c r="GH164" s="192"/>
      <c r="GI164" s="161">
        <f t="shared" si="147"/>
        <v>-21.826388888888914</v>
      </c>
      <c r="GJ164" s="24">
        <f t="shared" si="148"/>
        <v>89.01972222222207</v>
      </c>
    </row>
    <row r="165" spans="1:192" s="20" customFormat="1" ht="12.75">
      <c r="A165" s="20" t="s">
        <v>12</v>
      </c>
      <c r="B165" s="21" t="s">
        <v>137</v>
      </c>
      <c r="C165" s="20">
        <v>7</v>
      </c>
      <c r="D165" s="183">
        <v>9.8</v>
      </c>
      <c r="E165" s="182">
        <v>10.3</v>
      </c>
      <c r="F165" s="69">
        <v>1167.3</v>
      </c>
      <c r="G165" s="69">
        <v>119.6</v>
      </c>
      <c r="H165" s="69">
        <v>2423</v>
      </c>
      <c r="I165" s="69">
        <v>4902.6</v>
      </c>
      <c r="J165" s="24">
        <v>513.7</v>
      </c>
      <c r="K165" s="183">
        <v>9.7</v>
      </c>
      <c r="L165" s="182">
        <v>10.5</v>
      </c>
      <c r="M165" s="69">
        <v>1435.3</v>
      </c>
      <c r="N165" s="69">
        <v>148.6</v>
      </c>
      <c r="O165" s="69">
        <v>3089</v>
      </c>
      <c r="P165" s="69">
        <v>6337.9</v>
      </c>
      <c r="Q165" s="24">
        <v>663.1</v>
      </c>
      <c r="R165" s="30">
        <v>10</v>
      </c>
      <c r="S165" s="22">
        <v>10.6</v>
      </c>
      <c r="T165" s="69">
        <v>1453.6</v>
      </c>
      <c r="U165" s="69">
        <v>145.5</v>
      </c>
      <c r="V165" s="69">
        <v>3031</v>
      </c>
      <c r="W165" s="69">
        <v>7791.7</v>
      </c>
      <c r="X165" s="24">
        <v>809.3</v>
      </c>
      <c r="Y165" s="183">
        <v>10.1</v>
      </c>
      <c r="Z165" s="182">
        <v>10.8</v>
      </c>
      <c r="AA165" s="69">
        <v>1592.7</v>
      </c>
      <c r="AB165" s="69">
        <v>157.1</v>
      </c>
      <c r="AC165" s="69">
        <v>3549</v>
      </c>
      <c r="AD165" s="69">
        <v>9384.3</v>
      </c>
      <c r="AE165" s="24">
        <v>966.8</v>
      </c>
      <c r="AF165" s="30">
        <v>9.9</v>
      </c>
      <c r="AG165" s="22">
        <v>10.7</v>
      </c>
      <c r="AH165" s="22">
        <v>322.2</v>
      </c>
      <c r="AI165" s="22">
        <v>32.4</v>
      </c>
      <c r="AJ165" s="22">
        <v>640</v>
      </c>
      <c r="AK165" s="22">
        <v>9706.6</v>
      </c>
      <c r="AL165" s="23">
        <v>999.4</v>
      </c>
      <c r="AM165" s="183"/>
      <c r="AN165" s="182"/>
      <c r="AO165" s="69"/>
      <c r="AP165" s="69"/>
      <c r="AQ165" s="69"/>
      <c r="AR165" s="69"/>
      <c r="AS165" s="24"/>
      <c r="AT165" s="188">
        <v>10.2</v>
      </c>
      <c r="AU165" s="187">
        <v>11</v>
      </c>
      <c r="AV165" s="69">
        <v>1025.1</v>
      </c>
      <c r="AW165" s="69">
        <v>100.7</v>
      </c>
      <c r="AX165" s="69">
        <v>2785</v>
      </c>
      <c r="AY165" s="69">
        <v>10737.6</v>
      </c>
      <c r="AZ165" s="24">
        <v>1101.5</v>
      </c>
      <c r="BA165" s="188">
        <v>10.2</v>
      </c>
      <c r="BB165" s="187">
        <v>11</v>
      </c>
      <c r="BC165" s="69">
        <v>1806</v>
      </c>
      <c r="BD165" s="69">
        <v>176.7</v>
      </c>
      <c r="BE165" s="69">
        <v>4887</v>
      </c>
      <c r="BF165" s="69">
        <v>12544.2</v>
      </c>
      <c r="BG165" s="24">
        <v>1278.9</v>
      </c>
      <c r="BH165" s="188">
        <v>10.3</v>
      </c>
      <c r="BI165" s="187">
        <v>11.2</v>
      </c>
      <c r="BJ165" s="69">
        <v>1591</v>
      </c>
      <c r="BK165" s="69">
        <v>142.3</v>
      </c>
      <c r="BL165" s="69">
        <v>3990</v>
      </c>
      <c r="BM165" s="69">
        <v>14136</v>
      </c>
      <c r="BN165" s="24">
        <v>1434</v>
      </c>
      <c r="BO165" s="188">
        <v>9.9</v>
      </c>
      <c r="BP165" s="187">
        <v>10.7</v>
      </c>
      <c r="BQ165" s="69">
        <v>1691</v>
      </c>
      <c r="BR165" s="69">
        <v>170</v>
      </c>
      <c r="BS165" s="69">
        <v>4016</v>
      </c>
      <c r="BT165" s="69">
        <v>15827</v>
      </c>
      <c r="BU165" s="69">
        <v>1605</v>
      </c>
      <c r="BV165" s="188">
        <v>10.1</v>
      </c>
      <c r="BW165" s="187">
        <v>10.9</v>
      </c>
      <c r="BX165" s="69">
        <v>1326</v>
      </c>
      <c r="BY165" s="69">
        <v>121</v>
      </c>
      <c r="BZ165" s="189">
        <v>2797</v>
      </c>
      <c r="CA165" s="69">
        <v>17154</v>
      </c>
      <c r="CB165" s="24">
        <v>1737</v>
      </c>
      <c r="CC165" s="69"/>
      <c r="CD165" s="184">
        <f t="shared" si="133"/>
        <v>13088</v>
      </c>
      <c r="CE165" s="69">
        <f t="shared" si="134"/>
        <v>1281.5</v>
      </c>
      <c r="CF165" s="182">
        <f t="shared" si="127"/>
        <v>10.213031603589544</v>
      </c>
      <c r="CG165" s="69">
        <f t="shared" si="135"/>
        <v>588.2142857142858</v>
      </c>
      <c r="CH165" s="181">
        <f t="shared" si="136"/>
        <v>2235.214285714286</v>
      </c>
      <c r="CI165" s="102"/>
      <c r="CJ165" s="188">
        <v>10.5</v>
      </c>
      <c r="CK165" s="187">
        <v>11.3</v>
      </c>
      <c r="CL165" s="69">
        <v>1648</v>
      </c>
      <c r="CM165" s="69">
        <v>145</v>
      </c>
      <c r="CN165" s="189">
        <v>3161</v>
      </c>
      <c r="CO165" s="69">
        <v>18802</v>
      </c>
      <c r="CP165" s="24">
        <v>1754</v>
      </c>
      <c r="CQ165" s="188">
        <v>10.46</v>
      </c>
      <c r="CR165" s="187">
        <v>11.34</v>
      </c>
      <c r="CS165" s="69">
        <v>1679.75</v>
      </c>
      <c r="CT165" s="69">
        <v>160.57</v>
      </c>
      <c r="CU165" s="189">
        <v>1895.52</v>
      </c>
      <c r="CV165" s="69">
        <v>20478.43</v>
      </c>
      <c r="CW165" s="24">
        <v>2056.66</v>
      </c>
      <c r="CX165" s="188">
        <v>10.41</v>
      </c>
      <c r="CY165" s="187">
        <v>11.28</v>
      </c>
      <c r="CZ165" s="69">
        <v>3588.61</v>
      </c>
      <c r="DA165" s="69">
        <v>344.63</v>
      </c>
      <c r="DB165" s="69">
        <v>2064</v>
      </c>
      <c r="DC165" s="69">
        <v>22387.24</v>
      </c>
      <c r="DD165" s="24">
        <v>2241.53</v>
      </c>
      <c r="DE165" s="183">
        <v>10.67</v>
      </c>
      <c r="DF165" s="182">
        <v>11.52</v>
      </c>
      <c r="DG165" s="69">
        <v>1426.44</v>
      </c>
      <c r="DH165" s="69">
        <v>133.7</v>
      </c>
      <c r="DI165" s="69">
        <v>2116.46</v>
      </c>
      <c r="DJ165" s="69">
        <v>23813.69</v>
      </c>
      <c r="DK165" s="24">
        <v>2376</v>
      </c>
      <c r="DL165" s="183">
        <v>11.01</v>
      </c>
      <c r="DM165" s="182">
        <v>11.85</v>
      </c>
      <c r="DN165" s="69">
        <v>915.78</v>
      </c>
      <c r="DO165" s="69">
        <v>83.2</v>
      </c>
      <c r="DP165" s="69">
        <v>2229</v>
      </c>
      <c r="DQ165" s="69">
        <v>24729.48</v>
      </c>
      <c r="DR165" s="24">
        <v>2459.75</v>
      </c>
      <c r="DS165" s="186"/>
      <c r="DT165" s="72"/>
      <c r="DU165" s="72"/>
      <c r="DV165" s="72"/>
      <c r="DW165" s="72"/>
      <c r="DX165" s="72"/>
      <c r="DY165" s="185"/>
      <c r="DZ165" s="186"/>
      <c r="EA165" s="72"/>
      <c r="EB165" s="72"/>
      <c r="EC165" s="72"/>
      <c r="ED165" s="72"/>
      <c r="EE165" s="72"/>
      <c r="EF165" s="185"/>
      <c r="EG165" s="183">
        <v>11.03</v>
      </c>
      <c r="EH165" s="182">
        <v>11.95</v>
      </c>
      <c r="EI165" s="69">
        <v>1728.67</v>
      </c>
      <c r="EJ165" s="69">
        <v>156.7</v>
      </c>
      <c r="EK165" s="69">
        <v>2199.38</v>
      </c>
      <c r="EL165" s="69">
        <v>26458.06</v>
      </c>
      <c r="EM165" s="24">
        <v>2617.22</v>
      </c>
      <c r="EN165" s="182">
        <v>10.57</v>
      </c>
      <c r="EO165" s="182">
        <v>11.58</v>
      </c>
      <c r="EP165" s="69">
        <v>1138.59</v>
      </c>
      <c r="EQ165" s="69">
        <v>107.72</v>
      </c>
      <c r="ER165" s="69">
        <v>0</v>
      </c>
      <c r="ES165" s="69">
        <v>27596.67</v>
      </c>
      <c r="ET165" s="69">
        <v>2725.21</v>
      </c>
      <c r="EU165" s="183">
        <v>10.66</v>
      </c>
      <c r="EV165" s="182">
        <v>11.56</v>
      </c>
      <c r="EW165" s="69">
        <v>1577.9</v>
      </c>
      <c r="EX165" s="69">
        <v>148.03</v>
      </c>
      <c r="EY165" s="69">
        <v>0</v>
      </c>
      <c r="EZ165" s="69">
        <v>29320.68</v>
      </c>
      <c r="FA165" s="24">
        <v>2892.79</v>
      </c>
      <c r="FB165" s="191"/>
      <c r="FC165" s="190"/>
      <c r="FD165" s="72"/>
      <c r="FE165" s="72"/>
      <c r="FF165" s="72"/>
      <c r="FG165" s="72"/>
      <c r="FH165" s="72"/>
      <c r="FI165" s="183">
        <v>10.75</v>
      </c>
      <c r="FJ165" s="182">
        <v>11.81</v>
      </c>
      <c r="FK165" s="69">
        <v>1208.8</v>
      </c>
      <c r="FL165" s="69">
        <v>112.4</v>
      </c>
      <c r="FM165" s="69">
        <v>0</v>
      </c>
      <c r="FN165" s="69">
        <v>31621.21</v>
      </c>
      <c r="FO165" s="24">
        <v>3115.37</v>
      </c>
      <c r="FP165" s="72"/>
      <c r="FQ165" s="184">
        <f t="shared" si="137"/>
        <v>14912.54</v>
      </c>
      <c r="FR165" s="69">
        <f t="shared" si="138"/>
        <v>1391.9500000000003</v>
      </c>
      <c r="FS165" s="182">
        <f t="shared" si="130"/>
        <v>10.713416430187864</v>
      </c>
      <c r="FT165" s="69">
        <f t="shared" si="139"/>
        <v>738.4128571428569</v>
      </c>
      <c r="FU165" s="181">
        <f t="shared" si="140"/>
        <v>2879.8101428571417</v>
      </c>
      <c r="FV165" s="166"/>
      <c r="FW165" s="183">
        <f t="shared" si="131"/>
        <v>10.329473684210527</v>
      </c>
      <c r="FX165" s="182">
        <f t="shared" si="132"/>
        <v>11.152105263157896</v>
      </c>
      <c r="FY165" s="69">
        <f t="shared" si="141"/>
        <v>28322.739999999998</v>
      </c>
      <c r="FZ165" s="69">
        <f t="shared" si="142"/>
        <v>2705.85</v>
      </c>
      <c r="GA165" s="69">
        <f t="shared" si="143"/>
        <v>1340.255714285714</v>
      </c>
      <c r="GB165" s="181">
        <f t="shared" si="144"/>
        <v>5159.984499999999</v>
      </c>
      <c r="GC165" s="162"/>
      <c r="GD165" s="161">
        <f>EZ165</f>
        <v>29320.68</v>
      </c>
      <c r="GE165" s="160">
        <f t="shared" si="145"/>
        <v>28322.739999999998</v>
      </c>
      <c r="GF165" s="69">
        <f t="shared" si="149"/>
        <v>3115.37</v>
      </c>
      <c r="GG165" s="24">
        <f t="shared" si="146"/>
        <v>2705.85</v>
      </c>
      <c r="GH165" s="72"/>
      <c r="GI165" s="161">
        <f t="shared" si="147"/>
        <v>1073.2985714285714</v>
      </c>
      <c r="GJ165" s="24">
        <f t="shared" si="148"/>
        <v>1340.255714285714</v>
      </c>
    </row>
    <row r="166" spans="1:192" s="20" customFormat="1" ht="12.75">
      <c r="A166" s="20" t="s">
        <v>12</v>
      </c>
      <c r="B166" s="21" t="s">
        <v>138</v>
      </c>
      <c r="C166" s="20">
        <v>8.5</v>
      </c>
      <c r="D166" s="183"/>
      <c r="E166" s="182"/>
      <c r="F166" s="69"/>
      <c r="G166" s="69"/>
      <c r="H166" s="69"/>
      <c r="I166" s="69"/>
      <c r="J166" s="24"/>
      <c r="K166" s="183"/>
      <c r="L166" s="182"/>
      <c r="M166" s="69"/>
      <c r="N166" s="69"/>
      <c r="O166" s="69"/>
      <c r="P166" s="69"/>
      <c r="Q166" s="24"/>
      <c r="R166" s="30"/>
      <c r="S166" s="22"/>
      <c r="T166" s="69"/>
      <c r="U166" s="69"/>
      <c r="V166" s="69"/>
      <c r="W166" s="69"/>
      <c r="X166" s="24"/>
      <c r="Y166" s="183"/>
      <c r="Z166" s="182"/>
      <c r="AA166" s="69"/>
      <c r="AB166" s="69"/>
      <c r="AC166" s="69"/>
      <c r="AD166" s="69"/>
      <c r="AE166" s="24"/>
      <c r="AF166" s="30"/>
      <c r="AG166" s="22"/>
      <c r="AH166" s="22"/>
      <c r="AI166" s="22"/>
      <c r="AJ166" s="22"/>
      <c r="AK166" s="22"/>
      <c r="AL166" s="23"/>
      <c r="AM166" s="183"/>
      <c r="AN166" s="182"/>
      <c r="AO166" s="22"/>
      <c r="AP166" s="22"/>
      <c r="AQ166" s="22"/>
      <c r="AR166" s="22"/>
      <c r="AS166" s="23"/>
      <c r="AT166" s="188">
        <v>8.49</v>
      </c>
      <c r="AU166" s="187">
        <v>9.28</v>
      </c>
      <c r="AV166" s="69">
        <v>507.59</v>
      </c>
      <c r="AW166" s="69">
        <v>59.8</v>
      </c>
      <c r="AX166" s="69">
        <v>652.1</v>
      </c>
      <c r="AY166" s="69">
        <v>507.57</v>
      </c>
      <c r="AZ166" s="24">
        <v>60.44</v>
      </c>
      <c r="BA166" s="188">
        <v>7.85</v>
      </c>
      <c r="BB166" s="187">
        <v>9.31</v>
      </c>
      <c r="BC166" s="69">
        <v>149.65</v>
      </c>
      <c r="BD166" s="69">
        <v>19.07</v>
      </c>
      <c r="BE166" s="69">
        <v>3855</v>
      </c>
      <c r="BF166" s="69">
        <v>657.23</v>
      </c>
      <c r="BG166" s="24">
        <v>79.71</v>
      </c>
      <c r="BH166" s="188">
        <v>8.07</v>
      </c>
      <c r="BI166" s="187">
        <v>9.51</v>
      </c>
      <c r="BJ166" s="69">
        <v>594</v>
      </c>
      <c r="BK166" s="69">
        <v>73</v>
      </c>
      <c r="BL166" s="69">
        <v>3188</v>
      </c>
      <c r="BM166" s="69">
        <v>1251</v>
      </c>
      <c r="BN166" s="24">
        <v>1252</v>
      </c>
      <c r="BO166" s="188">
        <v>7.32</v>
      </c>
      <c r="BP166" s="187">
        <v>9.28</v>
      </c>
      <c r="BQ166" s="69">
        <v>633</v>
      </c>
      <c r="BR166" s="69">
        <v>86</v>
      </c>
      <c r="BS166" s="69">
        <v>3402</v>
      </c>
      <c r="BT166" s="69">
        <v>1884</v>
      </c>
      <c r="BU166" s="69">
        <v>240</v>
      </c>
      <c r="BV166" s="188">
        <v>7.32</v>
      </c>
      <c r="BW166" s="187">
        <v>9.28</v>
      </c>
      <c r="BX166" s="69">
        <v>633</v>
      </c>
      <c r="BY166" s="69">
        <v>86</v>
      </c>
      <c r="BZ166" s="189">
        <v>3402</v>
      </c>
      <c r="CA166" s="69">
        <v>1884</v>
      </c>
      <c r="CB166" s="24">
        <v>240</v>
      </c>
      <c r="CC166" s="69"/>
      <c r="CD166" s="184">
        <f t="shared" si="133"/>
        <v>2517.24</v>
      </c>
      <c r="CE166" s="69">
        <f t="shared" si="134"/>
        <v>323.87</v>
      </c>
      <c r="CF166" s="182">
        <f t="shared" si="127"/>
        <v>7.772377805909778</v>
      </c>
      <c r="CG166" s="69">
        <f t="shared" si="135"/>
        <v>-27.724117647058847</v>
      </c>
      <c r="CH166" s="181">
        <f t="shared" si="136"/>
        <v>-105.35164705882362</v>
      </c>
      <c r="CI166" s="102"/>
      <c r="CJ166" s="188">
        <v>7.2</v>
      </c>
      <c r="CK166" s="187">
        <v>9.23</v>
      </c>
      <c r="CL166" s="69">
        <v>723</v>
      </c>
      <c r="CM166" s="69">
        <v>100</v>
      </c>
      <c r="CN166" s="189">
        <v>3407</v>
      </c>
      <c r="CO166" s="69">
        <v>1975</v>
      </c>
      <c r="CP166" s="24">
        <v>254</v>
      </c>
      <c r="CQ166" s="188">
        <v>7.26</v>
      </c>
      <c r="CR166" s="187">
        <v>9.43</v>
      </c>
      <c r="CS166" s="69">
        <v>513.01</v>
      </c>
      <c r="CT166" s="69">
        <v>70.67</v>
      </c>
      <c r="CU166" s="189">
        <v>3436.58</v>
      </c>
      <c r="CV166" s="69">
        <v>2857.91</v>
      </c>
      <c r="CW166" s="24">
        <v>378.66</v>
      </c>
      <c r="CX166" s="188">
        <v>8.18</v>
      </c>
      <c r="CY166" s="187">
        <v>9.71</v>
      </c>
      <c r="CZ166" s="69">
        <v>585.31</v>
      </c>
      <c r="DA166" s="69">
        <v>71.51</v>
      </c>
      <c r="DB166" s="69">
        <v>3451</v>
      </c>
      <c r="DC166" s="69">
        <v>3443.2</v>
      </c>
      <c r="DD166" s="24">
        <v>450.66</v>
      </c>
      <c r="DE166" s="183">
        <v>8.56</v>
      </c>
      <c r="DF166" s="182">
        <v>10.03</v>
      </c>
      <c r="DG166" s="69">
        <v>646.62</v>
      </c>
      <c r="DH166" s="69">
        <v>75.57</v>
      </c>
      <c r="DI166" s="69">
        <v>3402</v>
      </c>
      <c r="DJ166" s="69">
        <v>4089.8</v>
      </c>
      <c r="DK166" s="24" t="s">
        <v>246</v>
      </c>
      <c r="DL166" s="183">
        <v>8.99</v>
      </c>
      <c r="DM166" s="182">
        <v>10.06</v>
      </c>
      <c r="DN166" s="69">
        <v>221.95</v>
      </c>
      <c r="DO166" s="69">
        <v>24.68</v>
      </c>
      <c r="DP166" s="69">
        <v>2469</v>
      </c>
      <c r="DQ166" s="69">
        <v>4311.74</v>
      </c>
      <c r="DR166" s="24">
        <v>551.26</v>
      </c>
      <c r="DS166" s="186"/>
      <c r="DT166" s="72"/>
      <c r="DU166" s="72"/>
      <c r="DV166" s="72"/>
      <c r="DW166" s="72"/>
      <c r="DX166" s="72"/>
      <c r="DY166" s="185"/>
      <c r="DZ166" s="186"/>
      <c r="EA166" s="72"/>
      <c r="EB166" s="72"/>
      <c r="EC166" s="72"/>
      <c r="ED166" s="72"/>
      <c r="EE166" s="72"/>
      <c r="EF166" s="185"/>
      <c r="EG166" s="183">
        <v>6.14</v>
      </c>
      <c r="EH166" s="182">
        <v>9.63</v>
      </c>
      <c r="EI166" s="69">
        <v>4.05</v>
      </c>
      <c r="EJ166" s="69">
        <v>0.66</v>
      </c>
      <c r="EK166" s="69">
        <v>6419</v>
      </c>
      <c r="EL166" s="69">
        <v>4321.44</v>
      </c>
      <c r="EM166" s="24">
        <v>553.84</v>
      </c>
      <c r="EN166" s="182">
        <v>9.17</v>
      </c>
      <c r="EO166" s="182">
        <v>9.79</v>
      </c>
      <c r="EP166" s="69">
        <v>298.6</v>
      </c>
      <c r="EQ166" s="69">
        <v>32.56</v>
      </c>
      <c r="ER166" s="69">
        <v>0</v>
      </c>
      <c r="ES166" s="69">
        <v>4620.03</v>
      </c>
      <c r="ET166" s="69">
        <v>586.66</v>
      </c>
      <c r="EU166" s="183">
        <v>9.14</v>
      </c>
      <c r="EV166" s="182">
        <v>10.01</v>
      </c>
      <c r="EW166" s="69">
        <v>186.98</v>
      </c>
      <c r="EX166" s="69">
        <v>20.45</v>
      </c>
      <c r="EY166" s="69">
        <v>0</v>
      </c>
      <c r="EZ166" s="69">
        <v>4807</v>
      </c>
      <c r="FA166" s="24">
        <v>607.11</v>
      </c>
      <c r="FB166" s="183">
        <v>9.39</v>
      </c>
      <c r="FC166" s="182">
        <v>9.87</v>
      </c>
      <c r="FD166" s="69">
        <v>255.75</v>
      </c>
      <c r="FE166" s="69">
        <v>27.23</v>
      </c>
      <c r="FF166" s="69">
        <v>0</v>
      </c>
      <c r="FG166" s="69">
        <v>5062.75</v>
      </c>
      <c r="FH166" s="69">
        <v>634.35</v>
      </c>
      <c r="FI166" s="183">
        <v>6.9</v>
      </c>
      <c r="FJ166" s="182">
        <v>8.52</v>
      </c>
      <c r="FK166" s="69">
        <v>285.35</v>
      </c>
      <c r="FL166" s="69">
        <v>41.32</v>
      </c>
      <c r="FM166" s="69">
        <v>0</v>
      </c>
      <c r="FN166" s="69">
        <v>5348.14</v>
      </c>
      <c r="FO166" s="24">
        <v>675.87</v>
      </c>
      <c r="FP166" s="72"/>
      <c r="FQ166" s="184">
        <f t="shared" si="137"/>
        <v>3720.62</v>
      </c>
      <c r="FR166" s="69">
        <f t="shared" si="138"/>
        <v>464.65000000000003</v>
      </c>
      <c r="FS166" s="182">
        <f t="shared" si="130"/>
        <v>8.007360378779726</v>
      </c>
      <c r="FT166" s="69">
        <f t="shared" si="139"/>
        <v>-26.930000000000064</v>
      </c>
      <c r="FU166" s="181">
        <f t="shared" si="140"/>
        <v>-105.02700000000024</v>
      </c>
      <c r="FV166" s="166"/>
      <c r="FW166" s="183">
        <f t="shared" si="131"/>
        <v>7.998666666666665</v>
      </c>
      <c r="FX166" s="182">
        <f t="shared" si="132"/>
        <v>9.529333333333335</v>
      </c>
      <c r="FY166" s="69">
        <f t="shared" si="141"/>
        <v>6237.86</v>
      </c>
      <c r="FZ166" s="69">
        <f t="shared" si="142"/>
        <v>788.5200000000001</v>
      </c>
      <c r="GA166" s="69">
        <f t="shared" si="143"/>
        <v>-54.65411764705891</v>
      </c>
      <c r="GB166" s="181">
        <f t="shared" si="144"/>
        <v>-210.4183529411768</v>
      </c>
      <c r="GC166" s="162"/>
      <c r="GD166" s="161">
        <f>FG166</f>
        <v>5062.75</v>
      </c>
      <c r="GE166" s="160">
        <f t="shared" si="145"/>
        <v>6237.86</v>
      </c>
      <c r="GF166" s="69">
        <f t="shared" si="149"/>
        <v>675.87</v>
      </c>
      <c r="GG166" s="24">
        <f t="shared" si="146"/>
        <v>788.5200000000001</v>
      </c>
      <c r="GH166" s="69"/>
      <c r="GI166" s="161">
        <f t="shared" si="147"/>
        <v>-80.25235294117647</v>
      </c>
      <c r="GJ166" s="24">
        <f t="shared" si="148"/>
        <v>-54.65411764705891</v>
      </c>
    </row>
    <row r="167" spans="1:192" s="20" customFormat="1" ht="13.5" thickBot="1">
      <c r="A167" s="20" t="s">
        <v>12</v>
      </c>
      <c r="B167" s="180" t="s">
        <v>139</v>
      </c>
      <c r="C167" s="179">
        <v>8.5</v>
      </c>
      <c r="D167" s="165"/>
      <c r="E167" s="164"/>
      <c r="F167" s="79"/>
      <c r="G167" s="79"/>
      <c r="H167" s="79"/>
      <c r="I167" s="79"/>
      <c r="J167" s="158"/>
      <c r="K167" s="165"/>
      <c r="L167" s="164"/>
      <c r="M167" s="79"/>
      <c r="N167" s="79"/>
      <c r="O167" s="79"/>
      <c r="P167" s="79"/>
      <c r="Q167" s="158"/>
      <c r="R167" s="178"/>
      <c r="S167" s="177"/>
      <c r="T167" s="79"/>
      <c r="U167" s="79"/>
      <c r="V167" s="79"/>
      <c r="W167" s="79"/>
      <c r="X167" s="158"/>
      <c r="Y167" s="165"/>
      <c r="Z167" s="164"/>
      <c r="AA167" s="79"/>
      <c r="AB167" s="79"/>
      <c r="AC167" s="79"/>
      <c r="AD167" s="79"/>
      <c r="AE167" s="158"/>
      <c r="AF167" s="178"/>
      <c r="AG167" s="177"/>
      <c r="AH167" s="177"/>
      <c r="AI167" s="177"/>
      <c r="AJ167" s="177"/>
      <c r="AK167" s="177"/>
      <c r="AL167" s="176"/>
      <c r="AM167" s="178"/>
      <c r="AN167" s="177"/>
      <c r="AO167" s="177"/>
      <c r="AP167" s="177"/>
      <c r="AQ167" s="177"/>
      <c r="AR167" s="177"/>
      <c r="AS167" s="176"/>
      <c r="AT167" s="174">
        <v>8.35</v>
      </c>
      <c r="AU167" s="173">
        <v>9.2</v>
      </c>
      <c r="AV167" s="79">
        <v>718.76</v>
      </c>
      <c r="AW167" s="79">
        <v>86.08</v>
      </c>
      <c r="AX167" s="79">
        <v>1476.15</v>
      </c>
      <c r="AY167" s="79">
        <v>718.66</v>
      </c>
      <c r="AZ167" s="158">
        <v>86.85</v>
      </c>
      <c r="BA167" s="174">
        <v>8.04</v>
      </c>
      <c r="BB167" s="173">
        <v>9.12</v>
      </c>
      <c r="BC167" s="79">
        <v>536.63</v>
      </c>
      <c r="BD167" s="79">
        <v>66.78</v>
      </c>
      <c r="BE167" s="79">
        <v>3259</v>
      </c>
      <c r="BF167" s="79">
        <v>1255.22</v>
      </c>
      <c r="BG167" s="158">
        <v>153.88</v>
      </c>
      <c r="BH167" s="174">
        <v>9.52</v>
      </c>
      <c r="BI167" s="173">
        <v>10.02</v>
      </c>
      <c r="BJ167" s="79">
        <v>523</v>
      </c>
      <c r="BK167" s="79">
        <v>55</v>
      </c>
      <c r="BL167" s="79">
        <v>721</v>
      </c>
      <c r="BM167" s="79">
        <v>1779</v>
      </c>
      <c r="BN167" s="158">
        <v>209</v>
      </c>
      <c r="BO167" s="174">
        <v>8.88</v>
      </c>
      <c r="BP167" s="173">
        <v>9.69</v>
      </c>
      <c r="BQ167" s="79">
        <v>524</v>
      </c>
      <c r="BR167" s="79">
        <v>59</v>
      </c>
      <c r="BS167" s="79">
        <v>833</v>
      </c>
      <c r="BT167" s="79">
        <v>2303</v>
      </c>
      <c r="BU167" s="79">
        <v>268</v>
      </c>
      <c r="BV167" s="174">
        <v>8.88</v>
      </c>
      <c r="BW167" s="173">
        <v>9.69</v>
      </c>
      <c r="BX167" s="79">
        <v>524</v>
      </c>
      <c r="BY167" s="79">
        <v>59</v>
      </c>
      <c r="BZ167" s="175">
        <v>833</v>
      </c>
      <c r="CA167" s="79">
        <v>2303</v>
      </c>
      <c r="CB167" s="158">
        <v>268</v>
      </c>
      <c r="CC167" s="69"/>
      <c r="CD167" s="167">
        <f t="shared" si="133"/>
        <v>2826.39</v>
      </c>
      <c r="CE167" s="79">
        <f t="shared" si="134"/>
        <v>325.86</v>
      </c>
      <c r="CF167" s="164">
        <f t="shared" si="127"/>
        <v>8.67363284846253</v>
      </c>
      <c r="CG167" s="79">
        <f t="shared" si="135"/>
        <v>6.6564705882352655</v>
      </c>
      <c r="CH167" s="163">
        <f t="shared" si="136"/>
        <v>25.294588235294007</v>
      </c>
      <c r="CI167" s="102"/>
      <c r="CJ167" s="174">
        <v>8.89</v>
      </c>
      <c r="CK167" s="173">
        <v>9.73</v>
      </c>
      <c r="CL167" s="79">
        <v>635</v>
      </c>
      <c r="CM167" s="79">
        <v>71.44</v>
      </c>
      <c r="CN167" s="175">
        <v>833</v>
      </c>
      <c r="CO167" s="79">
        <v>2414</v>
      </c>
      <c r="CP167" s="158">
        <v>281</v>
      </c>
      <c r="CQ167" s="174">
        <v>6.97</v>
      </c>
      <c r="CR167" s="173">
        <v>8.59</v>
      </c>
      <c r="CS167" s="79">
        <v>164.82</v>
      </c>
      <c r="CT167" s="79">
        <v>23.64</v>
      </c>
      <c r="CU167" s="175">
        <v>3846</v>
      </c>
      <c r="CV167" s="79">
        <v>2591.74</v>
      </c>
      <c r="CW167" s="158">
        <v>306.47</v>
      </c>
      <c r="CX167" s="174">
        <v>8.26</v>
      </c>
      <c r="CY167" s="173">
        <v>9.22</v>
      </c>
      <c r="CZ167" s="79">
        <v>157.47</v>
      </c>
      <c r="DA167" s="79">
        <v>19.05</v>
      </c>
      <c r="DB167" s="79">
        <v>1378</v>
      </c>
      <c r="DC167" s="79">
        <v>2749.21</v>
      </c>
      <c r="DD167" s="158">
        <v>325.82</v>
      </c>
      <c r="DE167" s="172" t="s">
        <v>245</v>
      </c>
      <c r="DF167" s="164">
        <v>10.03</v>
      </c>
      <c r="DG167" s="79">
        <v>440.44</v>
      </c>
      <c r="DH167" s="79">
        <v>46.44</v>
      </c>
      <c r="DI167" s="79">
        <v>960.4</v>
      </c>
      <c r="DJ167" s="79">
        <v>3189.62</v>
      </c>
      <c r="DK167" s="158">
        <v>372.27</v>
      </c>
      <c r="DL167" s="165">
        <v>7.25</v>
      </c>
      <c r="DM167" s="164">
        <v>9.56</v>
      </c>
      <c r="DN167" s="171">
        <v>10.42</v>
      </c>
      <c r="DO167" s="171">
        <v>1.44</v>
      </c>
      <c r="DP167" s="79">
        <v>3358</v>
      </c>
      <c r="DQ167" s="79">
        <v>3200.04</v>
      </c>
      <c r="DR167" s="158">
        <v>373.7</v>
      </c>
      <c r="DS167" s="170"/>
      <c r="DT167" s="169"/>
      <c r="DU167" s="169"/>
      <c r="DV167" s="169"/>
      <c r="DW167" s="169"/>
      <c r="DX167" s="169"/>
      <c r="DY167" s="168"/>
      <c r="DZ167" s="170"/>
      <c r="EA167" s="169"/>
      <c r="EB167" s="169"/>
      <c r="EC167" s="169"/>
      <c r="ED167" s="169"/>
      <c r="EE167" s="169"/>
      <c r="EF167" s="168"/>
      <c r="EG167" s="165">
        <v>7.95</v>
      </c>
      <c r="EH167" s="164">
        <v>9.14</v>
      </c>
      <c r="EI167" s="79">
        <v>551.03</v>
      </c>
      <c r="EJ167" s="79">
        <v>69.3</v>
      </c>
      <c r="EK167" s="79">
        <v>4763</v>
      </c>
      <c r="EL167" s="79">
        <v>3756.38</v>
      </c>
      <c r="EM167" s="158">
        <v>444.92</v>
      </c>
      <c r="EN167" s="164">
        <v>7.55</v>
      </c>
      <c r="EO167" s="164">
        <v>8.53</v>
      </c>
      <c r="EP167" s="79">
        <v>515.48</v>
      </c>
      <c r="EQ167" s="79">
        <v>68.3</v>
      </c>
      <c r="ER167" s="79">
        <v>0</v>
      </c>
      <c r="ES167" s="79">
        <v>4271.79</v>
      </c>
      <c r="ET167" s="79">
        <v>513.55</v>
      </c>
      <c r="EU167" s="165">
        <v>7.42</v>
      </c>
      <c r="EV167" s="164">
        <v>8.7</v>
      </c>
      <c r="EW167" s="79">
        <v>641.77</v>
      </c>
      <c r="EX167" s="79">
        <v>86.45</v>
      </c>
      <c r="EY167" s="79">
        <v>0</v>
      </c>
      <c r="EZ167" s="79">
        <v>4913.54</v>
      </c>
      <c r="FA167" s="158">
        <v>600.43</v>
      </c>
      <c r="FB167" s="165">
        <v>7.45</v>
      </c>
      <c r="FC167" s="164">
        <v>8.75</v>
      </c>
      <c r="FD167" s="79">
        <v>602.79</v>
      </c>
      <c r="FE167" s="79">
        <v>80.87</v>
      </c>
      <c r="FF167" s="79">
        <v>0</v>
      </c>
      <c r="FG167" s="79">
        <v>5516.36</v>
      </c>
      <c r="FH167" s="79">
        <v>681.75</v>
      </c>
      <c r="FI167" s="165">
        <v>6.82</v>
      </c>
      <c r="FJ167" s="164">
        <v>8.34</v>
      </c>
      <c r="FK167" s="79">
        <v>133.8</v>
      </c>
      <c r="FL167" s="79">
        <v>19.63</v>
      </c>
      <c r="FM167" s="79">
        <v>0</v>
      </c>
      <c r="FN167" s="79">
        <v>5650.17</v>
      </c>
      <c r="FO167" s="158">
        <v>701.4</v>
      </c>
      <c r="FP167" s="72"/>
      <c r="FQ167" s="167">
        <f t="shared" si="137"/>
        <v>3853.02</v>
      </c>
      <c r="FR167" s="79">
        <f t="shared" si="138"/>
        <v>486.56</v>
      </c>
      <c r="FS167" s="164">
        <f t="shared" si="130"/>
        <v>7.918900032883919</v>
      </c>
      <c r="FT167" s="79">
        <f t="shared" si="139"/>
        <v>-33.263529411764694</v>
      </c>
      <c r="FU167" s="163">
        <f t="shared" si="140"/>
        <v>-129.7277647058823</v>
      </c>
      <c r="FV167" s="166"/>
      <c r="FW167" s="165">
        <f t="shared" si="131"/>
        <v>8.016428571428571</v>
      </c>
      <c r="FX167" s="164">
        <f t="shared" si="132"/>
        <v>9.220666666666666</v>
      </c>
      <c r="FY167" s="79">
        <f t="shared" si="141"/>
        <v>6679.410000000001</v>
      </c>
      <c r="FZ167" s="79">
        <f t="shared" si="142"/>
        <v>812.42</v>
      </c>
      <c r="GA167" s="79">
        <f t="shared" si="143"/>
        <v>-26.607058823529314</v>
      </c>
      <c r="GB167" s="163">
        <f t="shared" si="144"/>
        <v>-102.43717647058786</v>
      </c>
      <c r="GC167" s="162"/>
      <c r="GD167" s="161">
        <f>FG167</f>
        <v>5516.36</v>
      </c>
      <c r="GE167" s="160">
        <f t="shared" si="145"/>
        <v>6679.410000000001</v>
      </c>
      <c r="GF167" s="69">
        <f t="shared" si="149"/>
        <v>701.4</v>
      </c>
      <c r="GG167" s="24">
        <f t="shared" si="146"/>
        <v>812.42</v>
      </c>
      <c r="GH167" s="79"/>
      <c r="GI167" s="159">
        <f t="shared" si="147"/>
        <v>-52.416470588235256</v>
      </c>
      <c r="GJ167" s="158">
        <f t="shared" si="148"/>
        <v>-26.607058823529314</v>
      </c>
    </row>
    <row r="168" spans="4:192" ht="12.75">
      <c r="D168" s="1"/>
      <c r="E168" s="1"/>
      <c r="J168" s="29"/>
      <c r="K168" s="1"/>
      <c r="L168" s="1"/>
      <c r="Q168" s="29"/>
      <c r="R168" s="1"/>
      <c r="S168" s="22"/>
      <c r="T168" s="22"/>
      <c r="U168" s="22"/>
      <c r="V168" s="22"/>
      <c r="W168" s="22"/>
      <c r="X168" s="23"/>
      <c r="Y168" s="1"/>
      <c r="Z168" s="22"/>
      <c r="AA168" s="22"/>
      <c r="AB168" s="22"/>
      <c r="AC168" s="22"/>
      <c r="AD168" s="22"/>
      <c r="AE168" s="23"/>
      <c r="AF168" s="1"/>
      <c r="AG168" s="22"/>
      <c r="AH168" s="22"/>
      <c r="AI168" s="22"/>
      <c r="AJ168" s="22"/>
      <c r="AK168" s="22"/>
      <c r="AL168" s="22"/>
      <c r="AM168" s="1"/>
      <c r="AN168" s="22"/>
      <c r="AO168" s="22"/>
      <c r="AP168" s="22"/>
      <c r="AQ168" s="22"/>
      <c r="AR168" s="22"/>
      <c r="AS168" s="23"/>
      <c r="AT168" s="1"/>
      <c r="AU168" s="1"/>
      <c r="AZ168" s="29"/>
      <c r="BA168" s="1"/>
      <c r="BB168" s="1"/>
      <c r="BG168" s="29"/>
      <c r="BH168" s="1"/>
      <c r="BI168" s="1"/>
      <c r="BN168" s="29"/>
      <c r="BO168" s="1"/>
      <c r="BP168" s="1"/>
      <c r="BU168" s="29"/>
      <c r="BV168" s="42"/>
      <c r="BW168" s="7"/>
      <c r="BX168" s="7"/>
      <c r="BY168" s="7"/>
      <c r="BZ168" s="157"/>
      <c r="CA168" s="7"/>
      <c r="CB168" s="43"/>
      <c r="CD168" s="156"/>
      <c r="CE168" s="155"/>
      <c r="CF168" s="155"/>
      <c r="CG168" s="154"/>
      <c r="CH168" s="153"/>
      <c r="CI168" s="102"/>
      <c r="CJ168" s="31"/>
      <c r="CK168" s="31"/>
      <c r="CL168" s="32"/>
      <c r="CM168" s="32"/>
      <c r="CN168" s="33"/>
      <c r="CO168" s="32"/>
      <c r="CP168" s="28"/>
      <c r="CQ168" s="31"/>
      <c r="CR168" s="31"/>
      <c r="CU168" s="52"/>
      <c r="CW168" s="97"/>
      <c r="CX168" s="31"/>
      <c r="CY168" s="31"/>
      <c r="DB168" s="52"/>
      <c r="DD168" s="49"/>
      <c r="DE168" s="46"/>
      <c r="DF168" s="46"/>
      <c r="DG168" s="49"/>
      <c r="DH168" s="49"/>
      <c r="DI168" s="49"/>
      <c r="DJ168" s="49"/>
      <c r="FI168"/>
      <c r="FJ168"/>
      <c r="FK168"/>
      <c r="FL168"/>
      <c r="FM168"/>
      <c r="FN168"/>
      <c r="FO168"/>
      <c r="FV168" s="71"/>
      <c r="GC168" s="152"/>
      <c r="GD168" s="151">
        <f>SUM(GD11:GD167)</f>
        <v>2206974.69</v>
      </c>
      <c r="GE168" s="149">
        <f>SUBTOTAL(9,GE11:GE167)</f>
        <v>2930137.8779999996</v>
      </c>
      <c r="GF168" s="150">
        <f>SUM(GF11:GF167)</f>
        <v>270513.56</v>
      </c>
      <c r="GG168" s="149">
        <f>SUBTOTAL(9,GG11:GG167)</f>
        <v>336684.48000000004</v>
      </c>
      <c r="GI168" s="148">
        <f>SUM(GI11:GI167)</f>
        <v>83122.86337312042</v>
      </c>
      <c r="GJ168" s="147">
        <f>SUM(GJ11:GJ167)</f>
        <v>133491.66080383514</v>
      </c>
    </row>
    <row r="169" spans="4:192" ht="39" thickBot="1">
      <c r="D169" s="34"/>
      <c r="E169" s="34"/>
      <c r="F169" s="34"/>
      <c r="G169" s="34"/>
      <c r="H169" s="34"/>
      <c r="I169" s="34"/>
      <c r="J169" s="35"/>
      <c r="K169" s="34"/>
      <c r="L169" s="34"/>
      <c r="M169" s="34"/>
      <c r="N169" s="34"/>
      <c r="O169" s="34"/>
      <c r="P169" s="34"/>
      <c r="Q169" s="35"/>
      <c r="R169" s="34"/>
      <c r="S169" s="34"/>
      <c r="T169" s="34"/>
      <c r="U169" s="34"/>
      <c r="V169" s="34"/>
      <c r="W169" s="34"/>
      <c r="X169" s="35"/>
      <c r="Y169" s="34"/>
      <c r="Z169" s="34"/>
      <c r="AA169" s="34"/>
      <c r="AB169" s="34"/>
      <c r="AC169" s="34"/>
      <c r="AD169" s="34"/>
      <c r="AE169" s="35"/>
      <c r="AF169" s="34"/>
      <c r="AG169" s="34"/>
      <c r="AH169" s="34"/>
      <c r="AI169" s="34"/>
      <c r="AJ169" s="34"/>
      <c r="AK169" s="34"/>
      <c r="AL169" s="34"/>
      <c r="AM169" s="34"/>
      <c r="AN169" s="34"/>
      <c r="AO169" s="34"/>
      <c r="AP169" s="34"/>
      <c r="AQ169" s="34"/>
      <c r="AR169" s="34"/>
      <c r="AS169" s="35"/>
      <c r="AT169" s="34"/>
      <c r="AU169" s="34"/>
      <c r="AV169" s="34"/>
      <c r="AW169" s="34"/>
      <c r="AX169" s="34"/>
      <c r="AY169" s="34"/>
      <c r="AZ169" s="35"/>
      <c r="BA169" s="34"/>
      <c r="BB169" s="34"/>
      <c r="BC169" s="34"/>
      <c r="BD169" s="34"/>
      <c r="BE169" s="34"/>
      <c r="BF169" s="34"/>
      <c r="BG169" s="35"/>
      <c r="BH169" s="34"/>
      <c r="BI169" s="34"/>
      <c r="BJ169" s="34"/>
      <c r="BK169" s="34"/>
      <c r="BL169" s="34"/>
      <c r="BM169" s="34"/>
      <c r="BN169" s="35"/>
      <c r="BO169" s="34"/>
      <c r="BP169" s="34"/>
      <c r="BQ169" s="34"/>
      <c r="BR169" s="34"/>
      <c r="BS169" s="34"/>
      <c r="BT169" s="34"/>
      <c r="BU169" s="35"/>
      <c r="BV169" s="146"/>
      <c r="BW169" s="34"/>
      <c r="BX169" s="34"/>
      <c r="BY169" s="34"/>
      <c r="BZ169" s="36"/>
      <c r="CA169" s="1"/>
      <c r="CB169" s="29"/>
      <c r="CC169" s="1"/>
      <c r="CD169" s="108"/>
      <c r="CE169" s="1"/>
      <c r="CF169" s="1"/>
      <c r="CG169" s="46"/>
      <c r="CH169" s="37"/>
      <c r="CI169" s="102"/>
      <c r="CJ169" s="38"/>
      <c r="CK169" s="38"/>
      <c r="CL169" s="38"/>
      <c r="CM169" s="38"/>
      <c r="CN169" s="39"/>
      <c r="CO169" s="32"/>
      <c r="CP169" s="28"/>
      <c r="CQ169" s="38"/>
      <c r="CR169" s="38"/>
      <c r="CS169" s="145"/>
      <c r="CT169" s="145"/>
      <c r="CU169" s="144"/>
      <c r="CW169" s="49"/>
      <c r="CX169" s="31"/>
      <c r="CY169" s="31"/>
      <c r="CZ169" s="49"/>
      <c r="DA169" s="49"/>
      <c r="DB169" s="49"/>
      <c r="DC169" s="49"/>
      <c r="DD169" s="49"/>
      <c r="DE169" s="46"/>
      <c r="DF169" s="46"/>
      <c r="DG169" s="49"/>
      <c r="DH169" s="49"/>
      <c r="DI169" s="49"/>
      <c r="DJ169" s="49"/>
      <c r="FI169"/>
      <c r="FJ169"/>
      <c r="FK169"/>
      <c r="FL169"/>
      <c r="FM169"/>
      <c r="FN169"/>
      <c r="FO169"/>
      <c r="FV169" s="71"/>
      <c r="GC169" s="71"/>
      <c r="GD169" s="143" t="s">
        <v>244</v>
      </c>
      <c r="GE169" s="142" t="s">
        <v>243</v>
      </c>
      <c r="GF169" s="143" t="s">
        <v>242</v>
      </c>
      <c r="GG169" s="142" t="s">
        <v>241</v>
      </c>
      <c r="GI169" s="141" t="s">
        <v>240</v>
      </c>
      <c r="GJ169" s="140" t="s">
        <v>239</v>
      </c>
    </row>
    <row r="170" spans="4:185" ht="12.75">
      <c r="D170" s="1"/>
      <c r="E170" s="1"/>
      <c r="F170" s="1"/>
      <c r="G170" s="1"/>
      <c r="H170" s="1"/>
      <c r="I170" s="1"/>
      <c r="J170" s="29"/>
      <c r="K170" s="1"/>
      <c r="L170" s="1"/>
      <c r="M170" s="1"/>
      <c r="N170" s="1"/>
      <c r="O170" s="1"/>
      <c r="P170" s="1"/>
      <c r="Q170" s="29"/>
      <c r="R170" s="1"/>
      <c r="S170" s="1"/>
      <c r="T170" s="1"/>
      <c r="U170" s="1"/>
      <c r="V170" s="1"/>
      <c r="W170" s="1"/>
      <c r="X170" s="29"/>
      <c r="Y170" s="1"/>
      <c r="Z170" s="1"/>
      <c r="AA170" s="1"/>
      <c r="AB170" s="1"/>
      <c r="AC170" s="1"/>
      <c r="AD170" s="1"/>
      <c r="AE170" s="29"/>
      <c r="AF170" s="1"/>
      <c r="AG170" s="1"/>
      <c r="AH170" s="1"/>
      <c r="AI170" s="1"/>
      <c r="AJ170" s="1"/>
      <c r="AK170" s="1"/>
      <c r="AL170" s="1"/>
      <c r="AM170" s="1"/>
      <c r="AN170" s="1"/>
      <c r="AO170" s="1"/>
      <c r="AP170" s="1"/>
      <c r="AQ170" s="1"/>
      <c r="AR170" s="1"/>
      <c r="AS170" s="29"/>
      <c r="AT170" s="1"/>
      <c r="AU170" s="1"/>
      <c r="AV170" s="1"/>
      <c r="AW170" s="1"/>
      <c r="AX170" s="1"/>
      <c r="AY170" s="1"/>
      <c r="AZ170" s="29"/>
      <c r="BA170" s="1"/>
      <c r="BB170" s="1"/>
      <c r="BC170" s="1"/>
      <c r="BD170" s="1"/>
      <c r="BE170" s="1"/>
      <c r="BF170" s="1"/>
      <c r="BG170" s="29"/>
      <c r="BH170" s="1"/>
      <c r="BI170" s="1"/>
      <c r="BJ170" s="1"/>
      <c r="BK170" s="1"/>
      <c r="BL170" s="1"/>
      <c r="BM170" s="1"/>
      <c r="BN170" s="29"/>
      <c r="BO170" s="1"/>
      <c r="BP170" s="1"/>
      <c r="BQ170" s="1"/>
      <c r="BR170" s="1"/>
      <c r="BS170" s="1"/>
      <c r="BT170" s="1"/>
      <c r="BU170" s="29"/>
      <c r="BV170" s="108"/>
      <c r="BW170" s="1"/>
      <c r="BX170" s="1"/>
      <c r="BY170" s="1"/>
      <c r="BZ170" s="1"/>
      <c r="CA170" s="1"/>
      <c r="CB170" s="29"/>
      <c r="CC170" s="1"/>
      <c r="CD170" s="108"/>
      <c r="CE170" s="1"/>
      <c r="CF170" s="1"/>
      <c r="CG170" s="46"/>
      <c r="CH170" s="37"/>
      <c r="CI170" s="102"/>
      <c r="CJ170" s="31"/>
      <c r="CK170" s="31"/>
      <c r="CL170" s="31"/>
      <c r="CM170" s="31"/>
      <c r="CN170" s="31"/>
      <c r="CO170" s="32"/>
      <c r="CP170" s="28"/>
      <c r="CQ170" s="31"/>
      <c r="CR170" s="31"/>
      <c r="CS170" s="49"/>
      <c r="CT170" s="49"/>
      <c r="CU170" s="49"/>
      <c r="CW170" s="97"/>
      <c r="CX170" s="31"/>
      <c r="CY170" s="31"/>
      <c r="CZ170" s="49"/>
      <c r="DA170" s="49"/>
      <c r="DB170" s="49"/>
      <c r="DD170" s="49"/>
      <c r="DE170" s="46"/>
      <c r="DF170" s="46"/>
      <c r="DG170" s="49"/>
      <c r="DH170" s="49"/>
      <c r="DI170" s="49"/>
      <c r="FI170"/>
      <c r="FJ170"/>
      <c r="FK170"/>
      <c r="FL170"/>
      <c r="FM170"/>
      <c r="FN170"/>
      <c r="FO170"/>
      <c r="FV170" s="71"/>
      <c r="GC170" s="71"/>
    </row>
    <row r="171" spans="10:185" ht="12.75">
      <c r="J171" s="29"/>
      <c r="Q171" s="29"/>
      <c r="X171" s="29"/>
      <c r="AE171" s="29"/>
      <c r="AL171" s="29"/>
      <c r="AS171" s="29"/>
      <c r="AZ171" s="29"/>
      <c r="BG171" s="29"/>
      <c r="BN171" s="29"/>
      <c r="BU171" s="29"/>
      <c r="BV171" s="108"/>
      <c r="BW171" s="1"/>
      <c r="BX171" s="1"/>
      <c r="BY171" s="1"/>
      <c r="BZ171" s="1"/>
      <c r="CA171" s="1"/>
      <c r="CB171" s="29"/>
      <c r="CC171" s="1"/>
      <c r="CD171" s="108"/>
      <c r="CE171" s="1"/>
      <c r="CF171" s="1"/>
      <c r="CG171" s="46"/>
      <c r="CH171" s="37"/>
      <c r="CI171" s="102"/>
      <c r="CJ171" s="32"/>
      <c r="CK171" s="32"/>
      <c r="CL171" s="32"/>
      <c r="CM171" s="32"/>
      <c r="CN171" s="32"/>
      <c r="CO171" s="32"/>
      <c r="CP171" s="28"/>
      <c r="CQ171" s="32"/>
      <c r="CR171" s="32"/>
      <c r="CW171" s="97"/>
      <c r="CX171" s="32"/>
      <c r="CY171" s="25"/>
      <c r="DD171" s="49"/>
      <c r="FI171"/>
      <c r="FJ171"/>
      <c r="FK171"/>
      <c r="FL171"/>
      <c r="FM171"/>
      <c r="FN171"/>
      <c r="FO171"/>
      <c r="FV171" s="71"/>
      <c r="GC171" s="71"/>
    </row>
    <row r="172" spans="10:185" ht="13.5" thickBot="1">
      <c r="J172" s="29"/>
      <c r="Q172" s="29"/>
      <c r="X172" s="29"/>
      <c r="AE172" s="29"/>
      <c r="AL172" s="29"/>
      <c r="AS172" s="29"/>
      <c r="AZ172" s="29"/>
      <c r="BG172" s="29"/>
      <c r="BN172" s="29"/>
      <c r="BU172" s="29"/>
      <c r="BV172" s="139"/>
      <c r="BW172" s="19"/>
      <c r="BX172" s="19"/>
      <c r="BY172" s="19"/>
      <c r="BZ172" s="19"/>
      <c r="CA172" s="19"/>
      <c r="CB172" s="53"/>
      <c r="CD172" s="139"/>
      <c r="CE172" s="19"/>
      <c r="CF172" s="19"/>
      <c r="CG172" s="138"/>
      <c r="CH172" s="55"/>
      <c r="CI172" s="102"/>
      <c r="CJ172" s="32"/>
      <c r="CK172" s="32"/>
      <c r="CL172" s="32"/>
      <c r="CM172" s="32"/>
      <c r="CN172" s="32"/>
      <c r="CO172" s="32"/>
      <c r="CP172" s="28"/>
      <c r="CQ172" s="32"/>
      <c r="CR172" s="32"/>
      <c r="CW172" s="97"/>
      <c r="CX172" s="32"/>
      <c r="CY172" s="32"/>
      <c r="DD172" s="49"/>
      <c r="FI172"/>
      <c r="FJ172"/>
      <c r="FK172"/>
      <c r="FL172"/>
      <c r="FM172"/>
      <c r="FN172"/>
      <c r="FO172"/>
      <c r="FV172" s="71"/>
      <c r="GC172" s="71"/>
    </row>
    <row r="173" spans="1:192" s="40" customFormat="1" ht="15" thickBot="1">
      <c r="A173" s="42"/>
      <c r="B173" s="7"/>
      <c r="C173" s="7"/>
      <c r="D173" s="417" t="s">
        <v>238</v>
      </c>
      <c r="E173" s="418"/>
      <c r="F173" s="418"/>
      <c r="G173" s="418"/>
      <c r="H173" s="418"/>
      <c r="I173" s="418"/>
      <c r="J173" s="419"/>
      <c r="K173" s="417" t="s">
        <v>237</v>
      </c>
      <c r="L173" s="418"/>
      <c r="M173" s="418"/>
      <c r="N173" s="418"/>
      <c r="O173" s="418"/>
      <c r="P173" s="418"/>
      <c r="Q173" s="419"/>
      <c r="R173" s="417" t="s">
        <v>236</v>
      </c>
      <c r="S173" s="418"/>
      <c r="T173" s="418"/>
      <c r="U173" s="418"/>
      <c r="V173" s="418"/>
      <c r="W173" s="418"/>
      <c r="X173" s="419"/>
      <c r="Y173" s="417" t="s">
        <v>235</v>
      </c>
      <c r="Z173" s="418"/>
      <c r="AA173" s="418"/>
      <c r="AB173" s="418"/>
      <c r="AC173" s="418"/>
      <c r="AD173" s="418"/>
      <c r="AE173" s="419"/>
      <c r="AF173" s="417" t="s">
        <v>234</v>
      </c>
      <c r="AG173" s="418"/>
      <c r="AH173" s="418"/>
      <c r="AI173" s="418"/>
      <c r="AJ173" s="418"/>
      <c r="AK173" s="418"/>
      <c r="AL173" s="419"/>
      <c r="AM173" s="417" t="s">
        <v>233</v>
      </c>
      <c r="AN173" s="418"/>
      <c r="AO173" s="418"/>
      <c r="AP173" s="418"/>
      <c r="AQ173" s="418"/>
      <c r="AR173" s="418"/>
      <c r="AS173" s="419"/>
      <c r="AT173" s="417" t="s">
        <v>232</v>
      </c>
      <c r="AU173" s="418"/>
      <c r="AV173" s="418"/>
      <c r="AW173" s="418"/>
      <c r="AX173" s="418"/>
      <c r="AY173" s="418"/>
      <c r="AZ173" s="419"/>
      <c r="BA173" s="417" t="s">
        <v>231</v>
      </c>
      <c r="BB173" s="418"/>
      <c r="BC173" s="418"/>
      <c r="BD173" s="418"/>
      <c r="BE173" s="418"/>
      <c r="BF173" s="418"/>
      <c r="BG173" s="419"/>
      <c r="BH173" s="417" t="s">
        <v>230</v>
      </c>
      <c r="BI173" s="418"/>
      <c r="BJ173" s="418"/>
      <c r="BK173" s="418"/>
      <c r="BL173" s="418"/>
      <c r="BM173" s="418"/>
      <c r="BN173" s="419"/>
      <c r="BO173" s="417" t="s">
        <v>229</v>
      </c>
      <c r="BP173" s="418"/>
      <c r="BQ173" s="418"/>
      <c r="BR173" s="418"/>
      <c r="BS173" s="418"/>
      <c r="BT173" s="418"/>
      <c r="BU173" s="419"/>
      <c r="BV173" s="417" t="s">
        <v>228</v>
      </c>
      <c r="BW173" s="418"/>
      <c r="BX173" s="418"/>
      <c r="BY173" s="418"/>
      <c r="BZ173" s="418"/>
      <c r="CA173" s="418"/>
      <c r="CB173" s="419"/>
      <c r="CC173" s="22"/>
      <c r="CD173" s="64"/>
      <c r="CE173" s="418"/>
      <c r="CF173" s="418"/>
      <c r="CG173" s="137"/>
      <c r="CH173" s="41"/>
      <c r="CI173" s="102"/>
      <c r="CJ173" s="411" t="s">
        <v>227</v>
      </c>
      <c r="CK173" s="411"/>
      <c r="CL173" s="411"/>
      <c r="CM173" s="411"/>
      <c r="CN173" s="411"/>
      <c r="CO173" s="411"/>
      <c r="CP173" s="420"/>
      <c r="CQ173" s="410" t="s">
        <v>226</v>
      </c>
      <c r="CR173" s="411"/>
      <c r="CS173" s="412"/>
      <c r="CT173" s="412"/>
      <c r="CU173" s="412"/>
      <c r="CV173" s="412"/>
      <c r="CW173" s="413"/>
      <c r="CX173" s="410" t="s">
        <v>225</v>
      </c>
      <c r="CY173" s="411"/>
      <c r="CZ173" s="411"/>
      <c r="DA173" s="411"/>
      <c r="DB173" s="411"/>
      <c r="DC173" s="411"/>
      <c r="DD173" s="411"/>
      <c r="DE173" s="405" t="s">
        <v>224</v>
      </c>
      <c r="DF173" s="405"/>
      <c r="DG173" s="405"/>
      <c r="DH173" s="405"/>
      <c r="DI173" s="405"/>
      <c r="DJ173" s="405"/>
      <c r="DK173" s="136"/>
      <c r="DL173" s="414" t="s">
        <v>223</v>
      </c>
      <c r="DM173" s="415"/>
      <c r="DN173" s="415"/>
      <c r="DO173" s="415"/>
      <c r="DP173" s="415"/>
      <c r="DQ173" s="415"/>
      <c r="DR173" s="416"/>
      <c r="DS173" s="414" t="s">
        <v>222</v>
      </c>
      <c r="DT173" s="415"/>
      <c r="DU173" s="415"/>
      <c r="DV173" s="415"/>
      <c r="DW173" s="415"/>
      <c r="DX173" s="415"/>
      <c r="DY173" s="416"/>
      <c r="DZ173" s="414" t="s">
        <v>221</v>
      </c>
      <c r="EA173" s="415"/>
      <c r="EB173" s="415"/>
      <c r="EC173" s="415"/>
      <c r="ED173" s="415"/>
      <c r="EE173" s="415"/>
      <c r="EF173" s="416"/>
      <c r="EG173" s="414" t="s">
        <v>220</v>
      </c>
      <c r="EH173" s="415"/>
      <c r="EI173" s="415"/>
      <c r="EJ173" s="415"/>
      <c r="EK173" s="415"/>
      <c r="EL173" s="415"/>
      <c r="EM173" s="416"/>
      <c r="EN173" s="414" t="s">
        <v>219</v>
      </c>
      <c r="EO173" s="415"/>
      <c r="EP173" s="415"/>
      <c r="EQ173" s="415"/>
      <c r="ER173" s="415"/>
      <c r="ES173" s="415"/>
      <c r="ET173" s="416"/>
      <c r="EU173" s="414" t="s">
        <v>218</v>
      </c>
      <c r="EV173" s="415"/>
      <c r="EW173" s="415"/>
      <c r="EX173" s="415"/>
      <c r="EY173" s="415"/>
      <c r="EZ173" s="415"/>
      <c r="FA173" s="416"/>
      <c r="FB173" s="414" t="s">
        <v>217</v>
      </c>
      <c r="FC173" s="415"/>
      <c r="FD173" s="415"/>
      <c r="FE173" s="415"/>
      <c r="FF173" s="415"/>
      <c r="FG173" s="415"/>
      <c r="FH173" s="416"/>
      <c r="FI173"/>
      <c r="FJ173"/>
      <c r="FK173"/>
      <c r="FL173"/>
      <c r="FM173"/>
      <c r="FN173"/>
      <c r="FO173"/>
      <c r="FP173" s="135"/>
      <c r="FQ173" s="133"/>
      <c r="FR173" s="133"/>
      <c r="FS173" s="133"/>
      <c r="FT173" s="133"/>
      <c r="FU173" s="133"/>
      <c r="FV173" s="134"/>
      <c r="FW173" s="134"/>
      <c r="FX173" s="134"/>
      <c r="FY173" s="134"/>
      <c r="FZ173" s="134"/>
      <c r="GA173" s="134"/>
      <c r="GB173" s="134"/>
      <c r="GC173" s="134"/>
      <c r="GD173" s="133"/>
      <c r="GE173" s="133"/>
      <c r="GF173" s="133"/>
      <c r="GG173" s="133"/>
      <c r="GH173" s="133"/>
      <c r="GI173" s="133"/>
      <c r="GJ173" s="132"/>
    </row>
    <row r="174" spans="1:192" ht="13.5" thickBot="1">
      <c r="A174" s="404" t="s">
        <v>216</v>
      </c>
      <c r="B174" s="405"/>
      <c r="C174" s="94"/>
      <c r="D174" s="1"/>
      <c r="J174" s="29"/>
      <c r="K174" s="1"/>
      <c r="Q174" s="29"/>
      <c r="R174" s="1"/>
      <c r="X174" s="29"/>
      <c r="Y174" s="1"/>
      <c r="AE174" s="29"/>
      <c r="AF174" s="1"/>
      <c r="AL174" s="29"/>
      <c r="AM174" s="1"/>
      <c r="AS174" s="29"/>
      <c r="AT174" s="1"/>
      <c r="AZ174" s="29"/>
      <c r="BA174" s="108"/>
      <c r="BB174" s="1"/>
      <c r="BC174" s="1"/>
      <c r="BD174" s="1"/>
      <c r="BE174" s="1"/>
      <c r="BF174" s="1"/>
      <c r="BG174" s="29"/>
      <c r="BH174" s="1"/>
      <c r="BN174" s="29"/>
      <c r="BO174" s="1"/>
      <c r="BU174" s="29"/>
      <c r="BV174" s="1"/>
      <c r="CB174" s="1"/>
      <c r="CD174" s="408" t="s">
        <v>215</v>
      </c>
      <c r="CE174" s="409"/>
      <c r="CF174" s="131"/>
      <c r="CH174" s="130"/>
      <c r="CI174" s="102"/>
      <c r="CP174" s="29"/>
      <c r="CW174" s="97"/>
      <c r="CZ174" s="129"/>
      <c r="DA174" s="78"/>
      <c r="DD174" s="49"/>
      <c r="DE174" s="46"/>
      <c r="DF174" s="46"/>
      <c r="DG174" s="49"/>
      <c r="DH174" s="49"/>
      <c r="DI174" s="49"/>
      <c r="DJ174" s="49"/>
      <c r="DK174" s="97"/>
      <c r="DL174" s="98"/>
      <c r="DM174" s="396"/>
      <c r="DN174" s="396"/>
      <c r="DO174" s="396"/>
      <c r="DP174" s="49"/>
      <c r="DQ174" s="49"/>
      <c r="DR174" s="97"/>
      <c r="DS174" s="98"/>
      <c r="DT174" s="49"/>
      <c r="DU174" s="49"/>
      <c r="DV174" s="49"/>
      <c r="DW174" s="49"/>
      <c r="DX174" s="49"/>
      <c r="DY174" s="97"/>
      <c r="DZ174" s="98"/>
      <c r="EA174" s="49"/>
      <c r="EB174" s="49"/>
      <c r="EC174" s="49"/>
      <c r="ED174" s="49"/>
      <c r="EE174" s="49"/>
      <c r="EF174" s="97"/>
      <c r="EG174" s="98"/>
      <c r="EH174" s="49"/>
      <c r="EI174" s="49"/>
      <c r="EJ174" s="49"/>
      <c r="EK174" s="49"/>
      <c r="EL174" s="49"/>
      <c r="EM174" s="97"/>
      <c r="EN174" s="98"/>
      <c r="EO174" s="49"/>
      <c r="EP174" s="49"/>
      <c r="EQ174" s="49"/>
      <c r="ER174" s="49"/>
      <c r="ES174" s="49"/>
      <c r="ET174" s="97"/>
      <c r="EU174" s="98"/>
      <c r="EV174" s="49"/>
      <c r="EW174" s="49"/>
      <c r="EX174" s="49"/>
      <c r="EY174" s="49"/>
      <c r="EZ174" s="49"/>
      <c r="FA174" s="97"/>
      <c r="FB174" s="98"/>
      <c r="FC174" s="49"/>
      <c r="FD174" s="49"/>
      <c r="FE174" s="49"/>
      <c r="FF174" s="49"/>
      <c r="FG174" s="49"/>
      <c r="FH174" s="97"/>
      <c r="FI174"/>
      <c r="FJ174"/>
      <c r="FK174"/>
      <c r="FL174"/>
      <c r="FM174"/>
      <c r="FN174"/>
      <c r="FO174"/>
      <c r="FQ174" s="408" t="s">
        <v>214</v>
      </c>
      <c r="FR174" s="409"/>
      <c r="FS174" s="49"/>
      <c r="FT174" s="49"/>
      <c r="FU174" s="49"/>
      <c r="FV174" s="69"/>
      <c r="FY174" s="69"/>
      <c r="FZ174" s="69"/>
      <c r="GA174" s="69"/>
      <c r="GB174" s="69"/>
      <c r="GC174" s="69"/>
      <c r="GD174" s="49"/>
      <c r="GE174" s="49"/>
      <c r="GF174" s="49"/>
      <c r="GG174" s="49"/>
      <c r="GH174" s="49"/>
      <c r="GI174" s="49"/>
      <c r="GJ174" s="49"/>
    </row>
    <row r="175" spans="1:192" ht="13.5" thickBot="1">
      <c r="A175" s="128" t="s">
        <v>213</v>
      </c>
      <c r="B175" s="7" t="s">
        <v>212</v>
      </c>
      <c r="C175" s="43"/>
      <c r="D175" s="396" t="s">
        <v>140</v>
      </c>
      <c r="E175" s="397"/>
      <c r="F175" s="397"/>
      <c r="G175" s="65"/>
      <c r="H175" s="107">
        <f>IF(SUM(D11:D169)&lt;&gt;0,AVERAGE(D11:D169),"N/A")</f>
        <v>8.158999999999999</v>
      </c>
      <c r="I175" s="44"/>
      <c r="J175" s="45"/>
      <c r="K175" s="396" t="s">
        <v>140</v>
      </c>
      <c r="L175" s="397"/>
      <c r="M175" s="397"/>
      <c r="N175" s="65"/>
      <c r="O175" s="107">
        <f>IF(SUM(K11:K169)&lt;&gt;0,AVERAGE(K11:K169),"N/A")</f>
        <v>8.3805</v>
      </c>
      <c r="P175" s="44"/>
      <c r="Q175" s="45"/>
      <c r="R175" s="396" t="s">
        <v>140</v>
      </c>
      <c r="S175" s="397"/>
      <c r="T175" s="397"/>
      <c r="U175" s="65"/>
      <c r="V175" s="107">
        <f>IF(SUM(R11:R169)&lt;&gt;0,AVERAGE(R11:R169),"N/A")</f>
        <v>8.447894736842107</v>
      </c>
      <c r="X175" s="29"/>
      <c r="Y175" s="396" t="s">
        <v>140</v>
      </c>
      <c r="Z175" s="397"/>
      <c r="AA175" s="397"/>
      <c r="AB175" s="65"/>
      <c r="AC175" s="107">
        <f>IF(SUM(Y11:Y169)&lt;&gt;0,AVERAGE(Y11:Y169),"N/A")</f>
        <v>8.427631578947368</v>
      </c>
      <c r="AE175" s="29"/>
      <c r="AF175" s="396" t="s">
        <v>140</v>
      </c>
      <c r="AG175" s="397"/>
      <c r="AH175" s="397"/>
      <c r="AI175" s="65"/>
      <c r="AJ175" s="107">
        <f>IF(SUM(AF11:AF169)&lt;&gt;0,AVERAGE(AF11:AF169),"N/A")</f>
        <v>8.407272727272728</v>
      </c>
      <c r="AL175" s="29"/>
      <c r="AM175" s="396" t="s">
        <v>140</v>
      </c>
      <c r="AN175" s="397"/>
      <c r="AO175" s="397"/>
      <c r="AP175" s="65"/>
      <c r="AQ175" s="107" t="str">
        <f>IF(SUM(AM11:AM169)&lt;&gt;0,AVERAGE(AM11:AM169),"N/A")</f>
        <v>N/A</v>
      </c>
      <c r="AS175" s="29"/>
      <c r="AT175" s="396" t="s">
        <v>140</v>
      </c>
      <c r="AU175" s="397"/>
      <c r="AV175" s="397"/>
      <c r="AW175" s="65"/>
      <c r="AX175" s="107">
        <f>IF(SUM(AT11:AT169)&lt;&gt;0,AVERAGE(AT11:AT169),"N/A")</f>
        <v>8.565119047619053</v>
      </c>
      <c r="AZ175" s="29"/>
      <c r="BA175" s="402" t="s">
        <v>140</v>
      </c>
      <c r="BB175" s="397"/>
      <c r="BC175" s="397"/>
      <c r="BD175" s="65"/>
      <c r="BE175" s="106">
        <f>IF(SUM(BA11:BA169)&lt;&gt;0,AVERAGE(BA11:BA169),"N/A")</f>
        <v>8.643157894736845</v>
      </c>
      <c r="BF175" s="1"/>
      <c r="BG175" s="29"/>
      <c r="BH175" s="396" t="s">
        <v>140</v>
      </c>
      <c r="BI175" s="397"/>
      <c r="BJ175" s="397"/>
      <c r="BK175" s="65"/>
      <c r="BL175" s="106">
        <f>IF(SUM(BH11:BH169)&lt;&gt;0,AVERAGE(BH11:BH169),"N/A")</f>
        <v>8.639775280898878</v>
      </c>
      <c r="BN175" s="29"/>
      <c r="BO175" s="396" t="s">
        <v>140</v>
      </c>
      <c r="BP175" s="397"/>
      <c r="BQ175" s="397"/>
      <c r="BR175" s="65"/>
      <c r="BS175" s="106">
        <f>IF(SUM(BO11:BO169)&lt;&gt;0,AVERAGE(BO11:BO169),"N/A")</f>
        <v>8.494803921568629</v>
      </c>
      <c r="BU175" s="29"/>
      <c r="BV175" s="396" t="s">
        <v>140</v>
      </c>
      <c r="BW175" s="397"/>
      <c r="BX175" s="397"/>
      <c r="BY175" s="65"/>
      <c r="BZ175" s="106">
        <f>IF(SUM(BV11:BV169)&lt;&gt;0,AVERAGE(BV11:BV169),"N/A")</f>
        <v>8.424672897196267</v>
      </c>
      <c r="CB175" s="1"/>
      <c r="CD175" s="127" t="s">
        <v>148</v>
      </c>
      <c r="CE175" s="121">
        <f>IF(SUM(CF11:CF169)&lt;&gt;0,MAX(CF11:CF169),"N/A")</f>
        <v>13.76091081593928</v>
      </c>
      <c r="CF175" s="103"/>
      <c r="CH175" s="37"/>
      <c r="CI175" s="102"/>
      <c r="CJ175" s="396" t="s">
        <v>140</v>
      </c>
      <c r="CK175" s="397"/>
      <c r="CL175" s="397"/>
      <c r="CM175" s="65"/>
      <c r="CN175" s="101">
        <f>IF(SUM(CJ11:CJ169)&lt;&gt;0,AVERAGE(CJ11:CJ169),"N/A")</f>
        <v>8.308547008547007</v>
      </c>
      <c r="CP175" s="29"/>
      <c r="CQ175" s="396" t="s">
        <v>140</v>
      </c>
      <c r="CR175" s="397"/>
      <c r="CS175" s="398"/>
      <c r="CT175" s="51"/>
      <c r="CU175" s="101">
        <f>IF(SUM(CQ11:CQ169)&lt;&gt;0,AVERAGE(CQ11:CQ169),"N/A")</f>
        <v>8.257391304347822</v>
      </c>
      <c r="CW175" s="97"/>
      <c r="CX175" s="396" t="s">
        <v>140</v>
      </c>
      <c r="CY175" s="397"/>
      <c r="CZ175" s="397"/>
      <c r="DA175" s="51"/>
      <c r="DB175" s="76">
        <f>IF(SUM(CX11:CX169)&lt;&gt;0,AVERAGE(CX11:CX169),"N/A")</f>
        <v>8.556582325507888</v>
      </c>
      <c r="DD175" s="49"/>
      <c r="DE175" s="396" t="s">
        <v>140</v>
      </c>
      <c r="DF175" s="396"/>
      <c r="DG175" s="396"/>
      <c r="DH175" s="51"/>
      <c r="DI175" s="76">
        <f>IF(SUM(DE11:DE169)&lt;&gt;0,AVERAGE(DE11:DE169),"N/A")</f>
        <v>8.636127365055811</v>
      </c>
      <c r="DJ175" s="49"/>
      <c r="DK175" s="97"/>
      <c r="DL175" s="98"/>
      <c r="DM175" s="396" t="s">
        <v>140</v>
      </c>
      <c r="DN175" s="396"/>
      <c r="DO175" s="396"/>
      <c r="DP175" s="51"/>
      <c r="DQ175" s="76">
        <f>IF(SUM(DL11:DL169)&lt;&gt;0,AVERAGE(DL11:DL169),"N/A")</f>
        <v>8.558916371132925</v>
      </c>
      <c r="DR175" s="97"/>
      <c r="DS175" s="98"/>
      <c r="DT175" s="49"/>
      <c r="DU175" s="49"/>
      <c r="DV175" s="78" t="s">
        <v>211</v>
      </c>
      <c r="DW175" s="49"/>
      <c r="DX175" s="49"/>
      <c r="DY175" s="97"/>
      <c r="DZ175" s="98"/>
      <c r="EA175" s="49"/>
      <c r="EB175" s="49"/>
      <c r="EC175" s="78" t="s">
        <v>211</v>
      </c>
      <c r="ED175" s="49"/>
      <c r="EE175" s="49"/>
      <c r="EF175" s="97"/>
      <c r="EG175" s="98"/>
      <c r="EH175" s="396" t="s">
        <v>140</v>
      </c>
      <c r="EI175" s="396"/>
      <c r="EJ175" s="396"/>
      <c r="EK175" s="51"/>
      <c r="EL175" s="76">
        <f>IF(SUM(EG11:EG169)&lt;&gt;0,AVERAGE(EG11:EG169),"N/A")</f>
        <v>8.884400542467734</v>
      </c>
      <c r="EM175" s="97"/>
      <c r="EN175" s="98"/>
      <c r="EO175" s="396" t="s">
        <v>140</v>
      </c>
      <c r="EP175" s="396"/>
      <c r="EQ175" s="396"/>
      <c r="ER175" s="51"/>
      <c r="ES175" s="76">
        <f>IF(SUM(EN11:EN169)&lt;&gt;0,AVERAGE(EN11:EN169),"N/A")</f>
        <v>8.73957095467729</v>
      </c>
      <c r="ET175" s="97"/>
      <c r="EU175" s="98"/>
      <c r="EV175" s="396" t="s">
        <v>140</v>
      </c>
      <c r="EW175" s="396"/>
      <c r="EX175" s="396"/>
      <c r="EY175" s="51"/>
      <c r="EZ175" s="76">
        <f>IF(SUM(EU11:EU169)&lt;&gt;0,AVERAGE(EU11:EU169),"N/A")</f>
        <v>8.544289000183198</v>
      </c>
      <c r="FA175" s="97"/>
      <c r="FB175" s="98"/>
      <c r="FC175" s="396" t="s">
        <v>140</v>
      </c>
      <c r="FD175" s="396"/>
      <c r="FE175" s="396"/>
      <c r="FF175" s="51"/>
      <c r="FG175" s="76">
        <f>IF(SUM(FB11:FB169)&lt;&gt;0,AVERAGE(FB11:FB169),"N/A")</f>
        <v>8.49403654189</v>
      </c>
      <c r="FH175" s="97"/>
      <c r="FI175"/>
      <c r="FJ175"/>
      <c r="FK175"/>
      <c r="FL175"/>
      <c r="FM175"/>
      <c r="FN175"/>
      <c r="FO175"/>
      <c r="FQ175" s="103" t="s">
        <v>148</v>
      </c>
      <c r="FR175" s="123">
        <f>IF(SUM(FS12:FS170)&lt;&gt;0,MAX(FS12:FS170),"N/A")</f>
        <v>11.329464163145774</v>
      </c>
      <c r="FS175" s="49"/>
      <c r="FT175" s="49"/>
      <c r="FU175" s="49"/>
      <c r="FV175" s="69"/>
      <c r="FY175" s="69"/>
      <c r="FZ175" s="69"/>
      <c r="GA175" s="69"/>
      <c r="GB175" s="69"/>
      <c r="GC175" s="69"/>
      <c r="GD175" s="49"/>
      <c r="GE175" s="49"/>
      <c r="GF175" s="49"/>
      <c r="GG175" s="49"/>
      <c r="GH175" s="49"/>
      <c r="GI175" s="49"/>
      <c r="GJ175" s="49"/>
    </row>
    <row r="176" spans="1:192" ht="13.5" thickBot="1">
      <c r="A176" s="126" t="s">
        <v>210</v>
      </c>
      <c r="B176" s="1" t="s">
        <v>209</v>
      </c>
      <c r="C176" s="29"/>
      <c r="D176" s="396" t="s">
        <v>141</v>
      </c>
      <c r="E176" s="397"/>
      <c r="F176" s="397"/>
      <c r="G176" s="65"/>
      <c r="H176" s="107">
        <f>IF(SUM(E11:E169)&lt;&gt;0,AVERAGE(E11:E169),"N/A")</f>
        <v>9.504736842105261</v>
      </c>
      <c r="I176" s="44"/>
      <c r="J176" s="45"/>
      <c r="K176" s="396" t="s">
        <v>141</v>
      </c>
      <c r="L176" s="397"/>
      <c r="M176" s="397"/>
      <c r="N176" s="65"/>
      <c r="O176" s="107">
        <f>IF(SUM(L11:L169)&lt;&gt;0,AVERAGE(L11:L169),"N/A")</f>
        <v>9.50736842105263</v>
      </c>
      <c r="P176" s="44"/>
      <c r="Q176" s="45"/>
      <c r="R176" s="396" t="s">
        <v>141</v>
      </c>
      <c r="S176" s="397"/>
      <c r="T176" s="397"/>
      <c r="U176" s="65"/>
      <c r="V176" s="107">
        <f>IF(SUM(S11:S169)&lt;&gt;0,AVERAGE(S11:S169),"N/A")</f>
        <v>9.42263157894737</v>
      </c>
      <c r="X176" s="29"/>
      <c r="Y176" s="396" t="s">
        <v>141</v>
      </c>
      <c r="Z176" s="397"/>
      <c r="AA176" s="397"/>
      <c r="AB176" s="65"/>
      <c r="AC176" s="107">
        <f>IF(SUM(Z11:Z169)&lt;&gt;0,AVERAGE(Z11:Z169),"N/A")</f>
        <v>9.327631578947368</v>
      </c>
      <c r="AE176" s="29"/>
      <c r="AF176" s="396" t="s">
        <v>141</v>
      </c>
      <c r="AG176" s="397"/>
      <c r="AH176" s="397"/>
      <c r="AI176" s="65"/>
      <c r="AJ176" s="107">
        <f>IF(SUM(AG11:AG169)&lt;&gt;0,AVERAGE(AG11:AG169),"N/A")</f>
        <v>9.495454545454548</v>
      </c>
      <c r="AL176" s="29"/>
      <c r="AM176" s="396" t="s">
        <v>141</v>
      </c>
      <c r="AN176" s="397"/>
      <c r="AO176" s="397"/>
      <c r="AP176" s="65"/>
      <c r="AQ176" s="107" t="str">
        <f>IF(SUM(AN11:AN169)&lt;&gt;0,AVERAGE(AN11:AN169),"N/A")</f>
        <v>N/A</v>
      </c>
      <c r="AS176" s="29"/>
      <c r="AT176" s="396" t="s">
        <v>141</v>
      </c>
      <c r="AU176" s="397"/>
      <c r="AV176" s="397"/>
      <c r="AW176" s="65"/>
      <c r="AX176" s="107">
        <f>IF(SUM(AU11:AU169)&lt;&gt;0,AVERAGE(AU11:AU169),"N/A")</f>
        <v>9.573975903614457</v>
      </c>
      <c r="AZ176" s="29"/>
      <c r="BA176" s="402" t="s">
        <v>141</v>
      </c>
      <c r="BB176" s="397"/>
      <c r="BC176" s="397"/>
      <c r="BD176" s="65"/>
      <c r="BE176" s="106">
        <f>IF(SUM(BB11:BB169)&lt;&gt;0,AVERAGE(BB11:BB169),"N/A")</f>
        <v>9.666438356164386</v>
      </c>
      <c r="BF176" s="1"/>
      <c r="BG176" s="29"/>
      <c r="BH176" s="396" t="s">
        <v>141</v>
      </c>
      <c r="BI176" s="397"/>
      <c r="BJ176" s="397"/>
      <c r="BK176" s="65"/>
      <c r="BL176" s="106">
        <f>IF(SUM(BI11:BI169)&lt;&gt;0,AVERAGE(BI11:BI169),"N/A")</f>
        <v>9.728850574712643</v>
      </c>
      <c r="BN176" s="29"/>
      <c r="BO176" s="396" t="s">
        <v>141</v>
      </c>
      <c r="BP176" s="397"/>
      <c r="BQ176" s="397"/>
      <c r="BR176" s="65"/>
      <c r="BS176" s="106">
        <f>IF(SUM(BP11:BP169)&lt;&gt;0,AVERAGE(BP11:BP169),"N/A")</f>
        <v>9.577931034482763</v>
      </c>
      <c r="BU176" s="29"/>
      <c r="BV176" s="396" t="s">
        <v>141</v>
      </c>
      <c r="BW176" s="397"/>
      <c r="BX176" s="397"/>
      <c r="BY176" s="65"/>
      <c r="BZ176" s="106">
        <f>IF(SUM(BW11:BW169)&lt;&gt;0,AVERAGE(BW11:BW169),"N/A")</f>
        <v>9.428922413793103</v>
      </c>
      <c r="CB176" s="1"/>
      <c r="CD176" s="113" t="s">
        <v>150</v>
      </c>
      <c r="CE176" s="123">
        <f>IF(SUM(CF11:CF169)&lt;&gt;0,MIN(CF11:CF169),"N/A")</f>
        <v>6.344539760348584</v>
      </c>
      <c r="CF176" s="103"/>
      <c r="CH176" s="37"/>
      <c r="CI176" s="102"/>
      <c r="CJ176" s="396" t="s">
        <v>141</v>
      </c>
      <c r="CK176" s="396"/>
      <c r="CL176" s="396"/>
      <c r="CM176" s="65"/>
      <c r="CN176" s="101">
        <f>IF(SUM(CK11:CK169)&lt;&gt;0,AVERAGE(CK11:CK169),"N/A")</f>
        <v>9.408728813559323</v>
      </c>
      <c r="CP176" s="29"/>
      <c r="CQ176" s="396" t="s">
        <v>141</v>
      </c>
      <c r="CR176" s="397"/>
      <c r="CS176" s="398"/>
      <c r="CT176" s="51"/>
      <c r="CU176" s="101">
        <f>IF(SUM(CR11:CR169)&lt;&gt;0,AVERAGE(CR11:CR169),"N/A")</f>
        <v>9.40862068965517</v>
      </c>
      <c r="CW176" s="97"/>
      <c r="CX176" s="396" t="s">
        <v>141</v>
      </c>
      <c r="CY176" s="397"/>
      <c r="CZ176" s="397"/>
      <c r="DA176" s="51"/>
      <c r="DB176" s="76">
        <f>IF(SUM(CY11:CY169)&lt;&gt;0,AVERAGE(CY11:CY169),"N/A")</f>
        <v>9.51106160817239</v>
      </c>
      <c r="DD176" s="49"/>
      <c r="DE176" s="396" t="s">
        <v>141</v>
      </c>
      <c r="DF176" s="396"/>
      <c r="DG176" s="396"/>
      <c r="DH176" s="51"/>
      <c r="DI176" s="76">
        <f>IF(SUM(DF11:DF169)&lt;&gt;0,AVERAGE(DF11:DF169),"N/A")</f>
        <v>9.568518538711231</v>
      </c>
      <c r="DJ176" s="49"/>
      <c r="DK176" s="97"/>
      <c r="DL176" s="98"/>
      <c r="DM176" s="396" t="s">
        <v>141</v>
      </c>
      <c r="DN176" s="396"/>
      <c r="DO176" s="396"/>
      <c r="DP176" s="51"/>
      <c r="DQ176" s="76">
        <f>IF(SUM(DM11:DM169)&lt;&gt;0,AVERAGE(DM11:DM169),"N/A")</f>
        <v>9.54008851054396</v>
      </c>
      <c r="DR176" s="97"/>
      <c r="DS176" s="98"/>
      <c r="DT176" s="49"/>
      <c r="DU176" s="49"/>
      <c r="DV176" s="49"/>
      <c r="DW176" s="49"/>
      <c r="DX176" s="49"/>
      <c r="DY176" s="97"/>
      <c r="DZ176" s="100"/>
      <c r="EB176" s="78"/>
      <c r="EC176" s="78"/>
      <c r="ED176" s="78"/>
      <c r="EE176" s="78"/>
      <c r="EF176" s="99"/>
      <c r="EG176" s="98"/>
      <c r="EH176" s="396" t="s">
        <v>141</v>
      </c>
      <c r="EI176" s="396"/>
      <c r="EJ176" s="396"/>
      <c r="EK176" s="51"/>
      <c r="EL176" s="76">
        <f>IF(SUM(EH11:EH169)&lt;&gt;0,AVERAGE(EH11:EH169),"N/A")</f>
        <v>9.760500795083072</v>
      </c>
      <c r="EM176" s="97"/>
      <c r="EN176" s="98"/>
      <c r="EO176" s="396" t="s">
        <v>141</v>
      </c>
      <c r="EP176" s="396"/>
      <c r="EQ176" s="396"/>
      <c r="ER176" s="51"/>
      <c r="ES176" s="76">
        <f>IF(SUM(EO11:EO169)&lt;&gt;0,AVERAGE(EO11:EO169),"N/A")</f>
        <v>9.581976570898025</v>
      </c>
      <c r="ET176" s="97"/>
      <c r="EU176" s="98"/>
      <c r="EV176" s="396" t="s">
        <v>141</v>
      </c>
      <c r="EW176" s="396"/>
      <c r="EX176" s="396"/>
      <c r="EY176" s="51"/>
      <c r="EZ176" s="76">
        <f>IF(SUM(EV11:EV169)&lt;&gt;0,AVERAGE(EV11:EV169),"N/A")</f>
        <v>9.501029894390047</v>
      </c>
      <c r="FA176" s="97"/>
      <c r="FB176" s="98"/>
      <c r="FC176" s="396" t="s">
        <v>141</v>
      </c>
      <c r="FD176" s="396"/>
      <c r="FE176" s="396"/>
      <c r="FF176" s="51"/>
      <c r="FG176" s="76">
        <f>IF(SUM(FC11:FC169)&lt;&gt;0,AVERAGE(FC11:FC169),"N/A")</f>
        <v>9.544326169539938</v>
      </c>
      <c r="FH176" s="97"/>
      <c r="FI176"/>
      <c r="FJ176"/>
      <c r="FK176"/>
      <c r="FL176"/>
      <c r="FM176"/>
      <c r="FN176"/>
      <c r="FO176"/>
      <c r="FQ176" s="103" t="s">
        <v>150</v>
      </c>
      <c r="FR176" s="123">
        <f>IF(SUM(FS13:FS171)&lt;&gt;0,MIN(FS13:FS171),"N/A")</f>
        <v>5.145301476471015</v>
      </c>
      <c r="FS176" s="49"/>
      <c r="FV176" s="69"/>
      <c r="FW176" s="406" t="s">
        <v>208</v>
      </c>
      <c r="FX176" s="407"/>
      <c r="FY176" s="69"/>
      <c r="FZ176" s="69"/>
      <c r="GA176" s="69"/>
      <c r="GB176" s="69"/>
      <c r="GC176" s="69"/>
      <c r="GD176" s="49"/>
      <c r="GE176" s="49"/>
      <c r="GF176" s="49"/>
      <c r="GG176" s="49"/>
      <c r="GH176" s="49"/>
      <c r="GI176" s="49"/>
      <c r="GJ176" s="49"/>
    </row>
    <row r="177" spans="1:192" ht="12.75">
      <c r="A177" s="116" t="s">
        <v>207</v>
      </c>
      <c r="B177" s="1" t="s">
        <v>206</v>
      </c>
      <c r="C177" s="29"/>
      <c r="E177" s="47"/>
      <c r="F177" s="65" t="s">
        <v>142</v>
      </c>
      <c r="G177" s="65"/>
      <c r="H177" s="107">
        <f>AVERAGE(C11:C167)</f>
        <v>6.308025477707002</v>
      </c>
      <c r="I177" s="44"/>
      <c r="J177" s="45"/>
      <c r="K177" s="65"/>
      <c r="L177" s="65"/>
      <c r="M177" s="65" t="str">
        <f>F177</f>
        <v>Average baseline mpg:</v>
      </c>
      <c r="N177" s="65"/>
      <c r="O177" s="125">
        <f>H177</f>
        <v>6.308025477707002</v>
      </c>
      <c r="P177" s="44"/>
      <c r="Q177" s="45"/>
      <c r="R177" s="65"/>
      <c r="S177" s="65"/>
      <c r="T177" s="65" t="str">
        <f>F177</f>
        <v>Average baseline mpg:</v>
      </c>
      <c r="U177" s="65"/>
      <c r="V177" s="107">
        <f>H177</f>
        <v>6.308025477707002</v>
      </c>
      <c r="X177" s="29"/>
      <c r="Y177" s="65"/>
      <c r="Z177" s="65"/>
      <c r="AA177" s="65" t="str">
        <f>F177</f>
        <v>Average baseline mpg:</v>
      </c>
      <c r="AB177" s="65"/>
      <c r="AC177" s="107">
        <f>H177</f>
        <v>6.308025477707002</v>
      </c>
      <c r="AE177" s="29"/>
      <c r="AF177" s="65"/>
      <c r="AG177" s="65"/>
      <c r="AH177" s="65" t="str">
        <f>F177</f>
        <v>Average baseline mpg:</v>
      </c>
      <c r="AI177" s="65"/>
      <c r="AJ177" s="107">
        <f>H177</f>
        <v>6.308025477707002</v>
      </c>
      <c r="AL177" s="29"/>
      <c r="AM177" s="65"/>
      <c r="AN177" s="65"/>
      <c r="AO177" s="65" t="str">
        <f>F177</f>
        <v>Average baseline mpg:</v>
      </c>
      <c r="AP177" s="65"/>
      <c r="AQ177" s="107">
        <f>H177</f>
        <v>6.308025477707002</v>
      </c>
      <c r="AS177" s="29"/>
      <c r="AT177" s="65"/>
      <c r="AU177" s="65"/>
      <c r="AV177" s="65" t="str">
        <f>F177</f>
        <v>Average baseline mpg:</v>
      </c>
      <c r="AW177" s="65"/>
      <c r="AX177" s="107">
        <f>H177</f>
        <v>6.308025477707002</v>
      </c>
      <c r="AZ177" s="29"/>
      <c r="BA177" s="66"/>
      <c r="BB177" s="65"/>
      <c r="BC177" s="65" t="str">
        <f>F177</f>
        <v>Average baseline mpg:</v>
      </c>
      <c r="BD177" s="65"/>
      <c r="BE177" s="106">
        <f>H177</f>
        <v>6.308025477707002</v>
      </c>
      <c r="BF177" s="1"/>
      <c r="BG177" s="29"/>
      <c r="BH177" s="65"/>
      <c r="BI177" s="65"/>
      <c r="BJ177" s="48" t="str">
        <f>F177</f>
        <v>Average baseline mpg:</v>
      </c>
      <c r="BK177" s="65"/>
      <c r="BL177" s="106">
        <f>H177</f>
        <v>6.308025477707002</v>
      </c>
      <c r="BN177" s="29"/>
      <c r="BO177" s="65"/>
      <c r="BP177" s="65"/>
      <c r="BQ177" s="65" t="str">
        <f>F177</f>
        <v>Average baseline mpg:</v>
      </c>
      <c r="BR177" s="65"/>
      <c r="BS177" s="106">
        <f>H177</f>
        <v>6.308025477707002</v>
      </c>
      <c r="BU177" s="29"/>
      <c r="BV177" s="65"/>
      <c r="BW177" s="65"/>
      <c r="BX177" s="65" t="str">
        <f>F177</f>
        <v>Average baseline mpg:</v>
      </c>
      <c r="BY177" s="65"/>
      <c r="BZ177" s="106">
        <f>H177</f>
        <v>6.308025477707002</v>
      </c>
      <c r="CB177" s="1"/>
      <c r="CD177" s="113" t="s">
        <v>204</v>
      </c>
      <c r="CE177" s="123">
        <f>AVERAGE(CF11:CF167)</f>
        <v>9.089748338345762</v>
      </c>
      <c r="CF177" s="103"/>
      <c r="CH177" s="37"/>
      <c r="CI177" s="102"/>
      <c r="CJ177" s="65"/>
      <c r="CK177" s="65"/>
      <c r="CL177" s="65" t="str">
        <f>F177</f>
        <v>Average baseline mpg:</v>
      </c>
      <c r="CM177" s="65"/>
      <c r="CN177" s="101">
        <f>H177</f>
        <v>6.308025477707002</v>
      </c>
      <c r="CP177" s="29"/>
      <c r="CQ177" s="65"/>
      <c r="CR177" s="65"/>
      <c r="CS177" s="119" t="str">
        <f>F177</f>
        <v>Average baseline mpg:</v>
      </c>
      <c r="CT177" s="51"/>
      <c r="CU177" s="101">
        <f>H177</f>
        <v>6.308025477707002</v>
      </c>
      <c r="CW177" s="97"/>
      <c r="CX177" s="65"/>
      <c r="CY177" s="65"/>
      <c r="CZ177" s="51" t="str">
        <f>F177</f>
        <v>Average baseline mpg:</v>
      </c>
      <c r="DA177" s="51"/>
      <c r="DB177" s="76">
        <f>H177</f>
        <v>6.308025477707002</v>
      </c>
      <c r="DD177" s="49"/>
      <c r="DE177" s="118"/>
      <c r="DF177" s="118"/>
      <c r="DG177" s="51" t="str">
        <f>M177</f>
        <v>Average baseline mpg:</v>
      </c>
      <c r="DH177" s="51"/>
      <c r="DI177" s="76">
        <f>O177</f>
        <v>6.308025477707002</v>
      </c>
      <c r="DJ177" s="49"/>
      <c r="DK177" s="97"/>
      <c r="DL177" s="98"/>
      <c r="DM177" s="118"/>
      <c r="DN177" s="118"/>
      <c r="DO177" s="51" t="str">
        <f>M177</f>
        <v>Average baseline mpg:</v>
      </c>
      <c r="DP177" s="51"/>
      <c r="DQ177" s="76">
        <f>O177</f>
        <v>6.308025477707002</v>
      </c>
      <c r="DR177" s="97"/>
      <c r="DS177" s="98"/>
      <c r="DT177" s="49"/>
      <c r="DU177" s="49"/>
      <c r="DV177" s="49"/>
      <c r="DW177" s="49"/>
      <c r="DX177" s="49"/>
      <c r="DY177" s="97"/>
      <c r="DZ177" s="100"/>
      <c r="EA177" s="78"/>
      <c r="EB177" s="78"/>
      <c r="EC177" s="78"/>
      <c r="ED177" s="78"/>
      <c r="EE177" s="78"/>
      <c r="EF177" s="99"/>
      <c r="EG177" s="98"/>
      <c r="EH177" s="118"/>
      <c r="EI177" s="118"/>
      <c r="EJ177" s="124" t="s">
        <v>205</v>
      </c>
      <c r="EK177" s="51"/>
      <c r="EL177" s="76">
        <v>6.3</v>
      </c>
      <c r="EM177" s="97"/>
      <c r="EN177" s="98"/>
      <c r="EO177" s="118"/>
      <c r="EP177" s="118"/>
      <c r="EQ177" s="124" t="s">
        <v>205</v>
      </c>
      <c r="ER177" s="51"/>
      <c r="ES177" s="76">
        <v>6.3</v>
      </c>
      <c r="ET177" s="97"/>
      <c r="EU177" s="98"/>
      <c r="EV177" s="118"/>
      <c r="EW177" s="118"/>
      <c r="EX177" s="124" t="s">
        <v>205</v>
      </c>
      <c r="EY177" s="51"/>
      <c r="EZ177" s="76">
        <v>6.3</v>
      </c>
      <c r="FA177" s="97"/>
      <c r="FB177" s="98"/>
      <c r="FC177" s="118"/>
      <c r="FD177" s="118"/>
      <c r="FE177" s="124" t="s">
        <v>205</v>
      </c>
      <c r="FF177" s="51"/>
      <c r="FG177" s="76">
        <v>6.3</v>
      </c>
      <c r="FH177" s="97"/>
      <c r="FI177"/>
      <c r="FJ177"/>
      <c r="FK177"/>
      <c r="FL177"/>
      <c r="FM177"/>
      <c r="FN177"/>
      <c r="FO177"/>
      <c r="FQ177" s="103" t="s">
        <v>204</v>
      </c>
      <c r="FR177" s="123">
        <f>AVERAGE(FS11:FS167)</f>
        <v>8.45737409407703</v>
      </c>
      <c r="FS177" s="49"/>
      <c r="FV177" s="69"/>
      <c r="FW177" s="122" t="s">
        <v>204</v>
      </c>
      <c r="FX177" s="121">
        <f>AVERAGE(FW11:FW167)</f>
        <v>8.527662609698414</v>
      </c>
      <c r="FY177" s="69"/>
      <c r="FZ177" s="69"/>
      <c r="GA177" s="69"/>
      <c r="GB177" s="69"/>
      <c r="GC177" s="69"/>
      <c r="GD177" s="49"/>
      <c r="GE177" s="49"/>
      <c r="GF177" s="49"/>
      <c r="GG177" s="49"/>
      <c r="GH177" s="49"/>
      <c r="GI177" s="49"/>
      <c r="GJ177" s="49"/>
    </row>
    <row r="178" spans="1:192" ht="12.75">
      <c r="A178" s="116" t="s">
        <v>203</v>
      </c>
      <c r="B178" s="116" t="s">
        <v>202</v>
      </c>
      <c r="C178" s="29"/>
      <c r="D178" s="65"/>
      <c r="E178" s="65"/>
      <c r="F178" s="65" t="s">
        <v>143</v>
      </c>
      <c r="G178" s="65"/>
      <c r="H178" s="25">
        <f>SUM(F11:F169)</f>
        <v>47330.03999999999</v>
      </c>
      <c r="J178" s="29"/>
      <c r="K178" s="65"/>
      <c r="L178" s="65"/>
      <c r="M178" s="65" t="s">
        <v>143</v>
      </c>
      <c r="N178" s="65"/>
      <c r="O178" s="25">
        <f>SUM(M11:M169)</f>
        <v>27948.519999999997</v>
      </c>
      <c r="Q178" s="29"/>
      <c r="R178" s="65"/>
      <c r="S178" s="65"/>
      <c r="T178" s="65" t="s">
        <v>143</v>
      </c>
      <c r="U178" s="65"/>
      <c r="V178" s="25">
        <f>SUM(T11:T169)</f>
        <v>31485.11999999999</v>
      </c>
      <c r="X178" s="29"/>
      <c r="Y178" s="65"/>
      <c r="Z178" s="65"/>
      <c r="AA178" s="65" t="s">
        <v>143</v>
      </c>
      <c r="AB178" s="65"/>
      <c r="AC178" s="25">
        <f>SUM(AA11:AA169)</f>
        <v>54829.679999999986</v>
      </c>
      <c r="AE178" s="29"/>
      <c r="AF178" s="65"/>
      <c r="AG178" s="65"/>
      <c r="AH178" s="65" t="s">
        <v>143</v>
      </c>
      <c r="AI178" s="65"/>
      <c r="AJ178" s="25">
        <f>SUM(AH11:AH169)</f>
        <v>8610.26</v>
      </c>
      <c r="AL178" s="29"/>
      <c r="AM178" s="65"/>
      <c r="AN178" s="65"/>
      <c r="AO178" s="65" t="s">
        <v>143</v>
      </c>
      <c r="AP178" s="65"/>
      <c r="AQ178" s="25">
        <f>SUM(AO11:AO169)</f>
        <v>0</v>
      </c>
      <c r="AS178" s="29"/>
      <c r="AT178" s="65"/>
      <c r="AU178" s="65"/>
      <c r="AV178" s="65" t="s">
        <v>143</v>
      </c>
      <c r="AW178" s="65"/>
      <c r="AX178" s="25">
        <f>SUM(AV11:AV169)</f>
        <v>146583.31000000006</v>
      </c>
      <c r="AZ178" s="29"/>
      <c r="BA178" s="66"/>
      <c r="BB178" s="65"/>
      <c r="BC178" s="65" t="s">
        <v>143</v>
      </c>
      <c r="BD178" s="65"/>
      <c r="BE178" s="49">
        <f>SUM(BC11:BC169)</f>
        <v>156514.01</v>
      </c>
      <c r="BF178" s="1"/>
      <c r="BG178" s="29"/>
      <c r="BH178" s="65"/>
      <c r="BI178" s="65"/>
      <c r="BJ178" s="65" t="s">
        <v>143</v>
      </c>
      <c r="BK178" s="65"/>
      <c r="BL178" s="49">
        <f>SUM(BJ11:BJ169)</f>
        <v>186100.33000000002</v>
      </c>
      <c r="BN178" s="29"/>
      <c r="BO178" s="65"/>
      <c r="BP178" s="65"/>
      <c r="BQ178" s="65" t="s">
        <v>143</v>
      </c>
      <c r="BR178" s="65"/>
      <c r="BS178" s="49">
        <f>SUM(BQ11:BQ169)</f>
        <v>195739.21</v>
      </c>
      <c r="BU178" s="29"/>
      <c r="BV178" s="65"/>
      <c r="BW178" s="65"/>
      <c r="BX178" s="65" t="s">
        <v>143</v>
      </c>
      <c r="BY178" s="65"/>
      <c r="BZ178" s="49">
        <f>SUM(BX11:BX169)</f>
        <v>164010.84</v>
      </c>
      <c r="CB178" s="1"/>
      <c r="CD178" s="113" t="s">
        <v>201</v>
      </c>
      <c r="CE178" s="112">
        <f>SUM(CD11:CD167)</f>
        <v>1010541.0599999999</v>
      </c>
      <c r="CF178" s="103"/>
      <c r="CH178" s="37"/>
      <c r="CI178" s="102"/>
      <c r="CJ178" s="65"/>
      <c r="CK178" s="65"/>
      <c r="CL178" s="65" t="s">
        <v>143</v>
      </c>
      <c r="CM178" s="65"/>
      <c r="CN178" s="52">
        <f>SUM(CL11:CL169)</f>
        <v>148014.05999999994</v>
      </c>
      <c r="CP178" s="29"/>
      <c r="CQ178" s="65"/>
      <c r="CR178" s="65"/>
      <c r="CS178" s="119" t="s">
        <v>143</v>
      </c>
      <c r="CT178" s="51"/>
      <c r="CU178" s="52">
        <f>SUM(CS11:CS169)</f>
        <v>168856.30800000008</v>
      </c>
      <c r="CW178" s="97"/>
      <c r="CX178" s="65"/>
      <c r="CY178" s="65"/>
      <c r="CZ178" s="51" t="s">
        <v>143</v>
      </c>
      <c r="DA178" s="51"/>
      <c r="DB178" s="51">
        <f>SUM(CZ11:CZ169)</f>
        <v>200620.90999999992</v>
      </c>
      <c r="DD178" s="49"/>
      <c r="DE178" s="118"/>
      <c r="DF178" s="120"/>
      <c r="DG178" s="119" t="s">
        <v>143</v>
      </c>
      <c r="DH178" s="51"/>
      <c r="DI178" s="49">
        <f>SUM(DG11:DG169)</f>
        <v>164917.83</v>
      </c>
      <c r="DJ178" s="49"/>
      <c r="DK178" s="97"/>
      <c r="DL178" s="98"/>
      <c r="DM178" s="118"/>
      <c r="DN178" s="118"/>
      <c r="DO178" s="51" t="s">
        <v>143</v>
      </c>
      <c r="DP178" s="51"/>
      <c r="DQ178" s="49">
        <f>SUM(DN11:DN167)</f>
        <v>118152.82</v>
      </c>
      <c r="DR178" s="97"/>
      <c r="DS178" s="98"/>
      <c r="DT178" s="49"/>
      <c r="DU178" s="49"/>
      <c r="DV178" s="49"/>
      <c r="DW178" s="49"/>
      <c r="DX178" s="49"/>
      <c r="DY178" s="97"/>
      <c r="DZ178" s="100"/>
      <c r="EA178" s="78"/>
      <c r="EB178" s="78"/>
      <c r="EC178" s="78"/>
      <c r="ED178" s="78"/>
      <c r="EE178" s="78"/>
      <c r="EF178" s="99"/>
      <c r="EG178" s="98"/>
      <c r="EH178" s="118"/>
      <c r="EI178" s="118"/>
      <c r="EJ178" s="51" t="s">
        <v>143</v>
      </c>
      <c r="EK178" s="51"/>
      <c r="EL178" s="49">
        <f>SUM(EI11:EI167)</f>
        <v>242479.51999999993</v>
      </c>
      <c r="EM178" s="97"/>
      <c r="EN178" s="98"/>
      <c r="EO178" s="118"/>
      <c r="EP178" s="118"/>
      <c r="EQ178" s="51" t="s">
        <v>143</v>
      </c>
      <c r="ER178" s="51"/>
      <c r="ES178" s="49">
        <f>SUM(EP11:EP167)</f>
        <v>240695.85</v>
      </c>
      <c r="ET178" s="97"/>
      <c r="EU178" s="98"/>
      <c r="EV178" s="118"/>
      <c r="EW178" s="118"/>
      <c r="EX178" s="51" t="s">
        <v>143</v>
      </c>
      <c r="EY178" s="51"/>
      <c r="EZ178" s="49">
        <f>SUM(EW11:EW167)</f>
        <v>187612.73999999996</v>
      </c>
      <c r="FA178" s="97"/>
      <c r="FB178" s="98"/>
      <c r="FC178" s="118"/>
      <c r="FD178" s="118"/>
      <c r="FE178" s="51" t="s">
        <v>143</v>
      </c>
      <c r="FF178" s="51"/>
      <c r="FG178" s="49">
        <f>SUM(FD11:FD167)</f>
        <v>205912.93999999994</v>
      </c>
      <c r="FH178" s="97"/>
      <c r="FI178"/>
      <c r="FJ178"/>
      <c r="FK178"/>
      <c r="FL178"/>
      <c r="FM178"/>
      <c r="FN178"/>
      <c r="FO178"/>
      <c r="FQ178" s="103" t="s">
        <v>201</v>
      </c>
      <c r="FR178" s="112">
        <f>SUM(FQ14:FQ170)</f>
        <v>1889420.5680000002</v>
      </c>
      <c r="FS178" s="76"/>
      <c r="FT178" s="49"/>
      <c r="FU178" s="49"/>
      <c r="FV178" s="69"/>
      <c r="FW178" s="113" t="s">
        <v>201</v>
      </c>
      <c r="FX178" s="112">
        <f>SUM(FY11:FY167)</f>
        <v>2930137.8779999996</v>
      </c>
      <c r="FY178" s="69"/>
      <c r="FZ178" s="69"/>
      <c r="GA178" s="69"/>
      <c r="GB178" s="69"/>
      <c r="GC178" s="69"/>
      <c r="GD178" s="49"/>
      <c r="GE178" s="49"/>
      <c r="GF178" s="49"/>
      <c r="GG178" s="49"/>
      <c r="GH178" s="49"/>
      <c r="GI178" s="49"/>
      <c r="GJ178" s="49"/>
    </row>
    <row r="179" spans="1:192" ht="13.5" thickBot="1">
      <c r="A179" s="117" t="s">
        <v>200</v>
      </c>
      <c r="B179" s="116" t="s">
        <v>199</v>
      </c>
      <c r="C179" s="53"/>
      <c r="D179" s="396" t="s">
        <v>145</v>
      </c>
      <c r="E179" s="397"/>
      <c r="F179" s="397"/>
      <c r="G179" s="65"/>
      <c r="H179" s="25">
        <f>IF(SUM(F11:F169)&lt;&gt;0,AVERAGE(F11:F169),"N/A")</f>
        <v>2491.054736842105</v>
      </c>
      <c r="I179" s="44"/>
      <c r="J179" s="45"/>
      <c r="K179" s="396" t="s">
        <v>145</v>
      </c>
      <c r="L179" s="397"/>
      <c r="M179" s="397"/>
      <c r="N179" s="65"/>
      <c r="O179" s="25">
        <f>IF(SUM(M11:M169)&lt;&gt;0,AVERAGE(M11:M169),"N/A")</f>
        <v>1470.9747368421051</v>
      </c>
      <c r="P179" s="44"/>
      <c r="Q179" s="45"/>
      <c r="R179" s="396" t="s">
        <v>145</v>
      </c>
      <c r="S179" s="397"/>
      <c r="T179" s="397"/>
      <c r="U179" s="65"/>
      <c r="V179" s="25">
        <f>IF(SUM(T11:T169)&lt;&gt;0,AVERAGE(T11:T169),"N/A")</f>
        <v>1657.111578947368</v>
      </c>
      <c r="X179" s="29"/>
      <c r="Y179" s="396" t="s">
        <v>145</v>
      </c>
      <c r="Z179" s="397"/>
      <c r="AA179" s="397"/>
      <c r="AB179" s="65"/>
      <c r="AC179" s="25">
        <f>IF(SUM(AA11:AA169)&lt;&gt;0,AVERAGE(AA11:AA169),"N/A")</f>
        <v>1442.8863157894732</v>
      </c>
      <c r="AE179" s="29"/>
      <c r="AF179" s="396" t="s">
        <v>145</v>
      </c>
      <c r="AG179" s="397"/>
      <c r="AH179" s="397"/>
      <c r="AI179" s="65"/>
      <c r="AJ179" s="25">
        <f>IF(SUM(AH11:AH169)&lt;&gt;0,AVERAGE(AH11:AH169),"N/A")</f>
        <v>782.7509090909091</v>
      </c>
      <c r="AL179" s="29"/>
      <c r="AM179" s="396" t="s">
        <v>145</v>
      </c>
      <c r="AN179" s="397"/>
      <c r="AO179" s="397"/>
      <c r="AP179" s="65"/>
      <c r="AQ179" s="25" t="str">
        <f>IF(SUM(AO11:AO169)&lt;&gt;0,AVERAGE(AO11:AO169),"N/A")</f>
        <v>N/A</v>
      </c>
      <c r="AS179" s="29"/>
      <c r="AT179" s="396" t="s">
        <v>145</v>
      </c>
      <c r="AU179" s="397"/>
      <c r="AV179" s="397"/>
      <c r="AW179" s="65"/>
      <c r="AX179" s="25">
        <f>IF(SUM(AV11:AV169)&lt;&gt;0,AVERAGE(AV11:AV169),"N/A")</f>
        <v>1787.6013414634153</v>
      </c>
      <c r="AZ179" s="29"/>
      <c r="BA179" s="402" t="s">
        <v>145</v>
      </c>
      <c r="BB179" s="397"/>
      <c r="BC179" s="397"/>
      <c r="BD179" s="65"/>
      <c r="BE179" s="49">
        <f>IF(SUM(BC11:BC169)&lt;&gt;0,AVERAGE(BC11:BC169),"N/A")</f>
        <v>2144.0275342465757</v>
      </c>
      <c r="BF179" s="1"/>
      <c r="BG179" s="29"/>
      <c r="BH179" s="396" t="s">
        <v>145</v>
      </c>
      <c r="BI179" s="397"/>
      <c r="BJ179" s="397"/>
      <c r="BK179" s="65"/>
      <c r="BL179" s="49">
        <f>IF(SUM(BJ11:BJ169)&lt;&gt;0,AVERAGE(BJ11:BJ169),"N/A")</f>
        <v>2189.4156470588237</v>
      </c>
      <c r="BN179" s="29"/>
      <c r="BO179" s="396" t="s">
        <v>145</v>
      </c>
      <c r="BP179" s="397"/>
      <c r="BQ179" s="397"/>
      <c r="BR179" s="65"/>
      <c r="BS179" s="49">
        <f>IF(SUM(BQ11:BQ169)&lt;&gt;0,AVERAGE(BQ11:BQ169),"N/A")</f>
        <v>1938.0119801980197</v>
      </c>
      <c r="BU179" s="29"/>
      <c r="BV179" s="396" t="s">
        <v>145</v>
      </c>
      <c r="BW179" s="397"/>
      <c r="BX179" s="397"/>
      <c r="BY179" s="65"/>
      <c r="BZ179" s="49">
        <f>IF(SUM(BX11:BX169)&lt;&gt;0,AVERAGE(BX11:BX169),"N/A")</f>
        <v>1451.4233628318584</v>
      </c>
      <c r="CB179" s="1"/>
      <c r="CD179" s="113" t="s">
        <v>198</v>
      </c>
      <c r="CE179" s="112">
        <f>SUM(CE11:CE167)</f>
        <v>109013.61000000003</v>
      </c>
      <c r="CF179" s="50"/>
      <c r="CH179" s="37"/>
      <c r="CI179" s="102"/>
      <c r="CJ179" s="396" t="s">
        <v>145</v>
      </c>
      <c r="CK179" s="397"/>
      <c r="CL179" s="397"/>
      <c r="CM179" s="65"/>
      <c r="CN179" s="52">
        <f>IF(SUM(CL11:CL169)&lt;&gt;0,AVERAGE(CL11:CL169),"N/A")</f>
        <v>1203.366341463414</v>
      </c>
      <c r="CP179" s="29"/>
      <c r="CQ179" s="396" t="s">
        <v>145</v>
      </c>
      <c r="CR179" s="397"/>
      <c r="CS179" s="398"/>
      <c r="CT179" s="51"/>
      <c r="CU179" s="52">
        <f>IF(SUM(CS11:CS169)&lt;&gt;0,AVERAGE(CS11:CS169),"N/A")</f>
        <v>1361.7444193548392</v>
      </c>
      <c r="CW179" s="97"/>
      <c r="CX179" s="396" t="s">
        <v>145</v>
      </c>
      <c r="CY179" s="397"/>
      <c r="CZ179" s="397"/>
      <c r="DA179" s="51"/>
      <c r="DB179" s="51">
        <f>IF(SUM(CZ11:CZ169)&lt;&gt;0,AVERAGE(CZ11:CZ169),"N/A")</f>
        <v>1531.457328244274</v>
      </c>
      <c r="DD179" s="49"/>
      <c r="DE179" s="396" t="s">
        <v>145</v>
      </c>
      <c r="DF179" s="396"/>
      <c r="DG179" s="396"/>
      <c r="DH179" s="51"/>
      <c r="DI179" s="49">
        <f>IF(SUM(DG11:DG169)&lt;&gt;0,AVERAGE(DG11:DG169),"N/A")</f>
        <v>1268.5986923076923</v>
      </c>
      <c r="DJ179" s="49"/>
      <c r="DK179" s="97"/>
      <c r="DL179" s="98"/>
      <c r="DM179" s="396" t="s">
        <v>145</v>
      </c>
      <c r="DN179" s="396"/>
      <c r="DO179" s="396"/>
      <c r="DP179" s="51"/>
      <c r="DQ179" s="49">
        <f>IF(SUM(DN11:DN169)&lt;&gt;0,AVERAGE(DN11:DN169),"N/A")</f>
        <v>1083.9708256880735</v>
      </c>
      <c r="DR179" s="97"/>
      <c r="DS179" s="98"/>
      <c r="DT179" s="49"/>
      <c r="DU179" s="49"/>
      <c r="DV179" s="49"/>
      <c r="DW179" s="49"/>
      <c r="DX179" s="49"/>
      <c r="DY179" s="97"/>
      <c r="DZ179" s="100"/>
      <c r="EA179" s="78"/>
      <c r="EB179" s="78"/>
      <c r="EC179" s="78"/>
      <c r="ED179" s="78"/>
      <c r="EE179" s="78"/>
      <c r="EF179" s="99"/>
      <c r="EG179" s="98"/>
      <c r="EH179" s="396" t="s">
        <v>145</v>
      </c>
      <c r="EI179" s="396"/>
      <c r="EJ179" s="396"/>
      <c r="EK179" s="51"/>
      <c r="EL179" s="49">
        <f>IF(SUM(EI11:EI169)&lt;&gt;0,AVERAGE(EI11:EI169),"N/A")</f>
        <v>1719.712907801418</v>
      </c>
      <c r="EM179" s="97"/>
      <c r="EN179" s="98"/>
      <c r="EO179" s="396" t="s">
        <v>145</v>
      </c>
      <c r="EP179" s="396"/>
      <c r="EQ179" s="396"/>
      <c r="ER179" s="51"/>
      <c r="ES179" s="49">
        <f>IF(SUM(EP11:EP169)&lt;&gt;0,AVERAGE(EP11:EP169),"N/A")</f>
        <v>1823.4534090909092</v>
      </c>
      <c r="ET179" s="97"/>
      <c r="EU179" s="98"/>
      <c r="EV179" s="396" t="s">
        <v>145</v>
      </c>
      <c r="EW179" s="396"/>
      <c r="EX179" s="396"/>
      <c r="EY179" s="51"/>
      <c r="EZ179" s="49">
        <f>IF(SUM(EW11:EW169)&lt;&gt;0,AVERAGE(EW11:EW169),"N/A")</f>
        <v>1477.2656692913383</v>
      </c>
      <c r="FA179" s="97"/>
      <c r="FB179" s="98"/>
      <c r="FC179" s="396" t="s">
        <v>145</v>
      </c>
      <c r="FD179" s="396"/>
      <c r="FE179" s="396"/>
      <c r="FF179" s="51"/>
      <c r="FG179" s="49">
        <f>IF(SUM(FD11:FD169)&lt;&gt;0,AVERAGE(FD11:FD169),"N/A")</f>
        <v>1470.806714285714</v>
      </c>
      <c r="FH179" s="97"/>
      <c r="FI179"/>
      <c r="FJ179"/>
      <c r="FK179"/>
      <c r="FL179"/>
      <c r="FM179"/>
      <c r="FN179"/>
      <c r="FO179"/>
      <c r="FQ179" s="103" t="s">
        <v>198</v>
      </c>
      <c r="FR179" s="112">
        <f>SUM(FR11:FR170)</f>
        <v>226628.51000000007</v>
      </c>
      <c r="FS179" s="49"/>
      <c r="FT179" s="49"/>
      <c r="FU179" s="49"/>
      <c r="FV179" s="69"/>
      <c r="FW179" s="113" t="s">
        <v>198</v>
      </c>
      <c r="FX179" s="112">
        <f>SUM(FZ11:FZ167)</f>
        <v>336684.48000000004</v>
      </c>
      <c r="FY179" s="69"/>
      <c r="FZ179" s="69"/>
      <c r="GA179" s="69"/>
      <c r="GB179" s="69"/>
      <c r="GC179" s="69"/>
      <c r="GD179" s="49"/>
      <c r="GE179" s="49"/>
      <c r="GF179" s="49"/>
      <c r="GG179" s="49"/>
      <c r="GH179" s="49"/>
      <c r="GI179" s="49"/>
      <c r="GJ179" s="49"/>
    </row>
    <row r="180" spans="1:192" ht="15.75" thickBot="1">
      <c r="A180" s="108"/>
      <c r="B180" s="115"/>
      <c r="C180" s="29"/>
      <c r="D180" s="396" t="s">
        <v>146</v>
      </c>
      <c r="E180" s="397"/>
      <c r="F180" s="397"/>
      <c r="G180" s="65"/>
      <c r="H180" s="25">
        <f>IF(SUM(H11:H169)&lt;&gt;0,AVERAGE(H11:H169),"N/A")</f>
        <v>3966.741666666667</v>
      </c>
      <c r="I180" s="44"/>
      <c r="J180" s="45"/>
      <c r="K180" s="396" t="s">
        <v>146</v>
      </c>
      <c r="L180" s="397"/>
      <c r="M180" s="397"/>
      <c r="N180" s="65"/>
      <c r="O180" s="25">
        <f>IF(SUM(O11:O169)&lt;&gt;0,AVERAGE(O11:O169),"N/A")</f>
        <v>3698.652631578947</v>
      </c>
      <c r="P180" s="44"/>
      <c r="Q180" s="45"/>
      <c r="R180" s="396" t="s">
        <v>146</v>
      </c>
      <c r="S180" s="397"/>
      <c r="T180" s="397"/>
      <c r="U180" s="65"/>
      <c r="V180" s="25">
        <f>IF(SUM(V11:V169)&lt;&gt;0,AVERAGE(V11:V169),"N/A")</f>
        <v>5341.087368421053</v>
      </c>
      <c r="X180" s="29"/>
      <c r="Y180" s="396" t="s">
        <v>146</v>
      </c>
      <c r="Z180" s="397"/>
      <c r="AA180" s="397"/>
      <c r="AB180" s="65"/>
      <c r="AC180" s="25">
        <f>IF(SUM(AC11:AC169)&lt;&gt;0,AVERAGE(AC11:AC169),"N/A")</f>
        <v>3840.938157894737</v>
      </c>
      <c r="AE180" s="29"/>
      <c r="AF180" s="396" t="s">
        <v>146</v>
      </c>
      <c r="AG180" s="397"/>
      <c r="AH180" s="397"/>
      <c r="AI180" s="65"/>
      <c r="AJ180" s="25">
        <f>IF(SUM(AJ11:AJ169)&lt;&gt;0,AVERAGE(AJ11:AJ169),"N/A")</f>
        <v>3027.5045454545457</v>
      </c>
      <c r="AL180" s="29"/>
      <c r="AM180" s="396" t="s">
        <v>146</v>
      </c>
      <c r="AN180" s="397"/>
      <c r="AO180" s="397"/>
      <c r="AP180" s="65"/>
      <c r="AQ180" s="25" t="str">
        <f>IF(SUM(AQ11:AQ169)&lt;&gt;0,AVERAGE(AQ11:AQ169),"N/A")</f>
        <v>N/A</v>
      </c>
      <c r="AS180" s="29"/>
      <c r="AT180" s="396" t="s">
        <v>146</v>
      </c>
      <c r="AU180" s="397"/>
      <c r="AV180" s="397"/>
      <c r="AW180" s="65"/>
      <c r="AX180" s="25">
        <f>IF(SUM(AX11:AX169)&lt;&gt;0,AVERAGE(AX11:AX169),"N/A")</f>
        <v>3459.758658536585</v>
      </c>
      <c r="AZ180" s="29"/>
      <c r="BA180" s="402" t="s">
        <v>146</v>
      </c>
      <c r="BB180" s="397"/>
      <c r="BC180" s="397"/>
      <c r="BD180" s="65"/>
      <c r="BE180" s="49">
        <f>IF(SUM(BE11:BE169)&lt;&gt;0,AVERAGE(BE11:BE169),"N/A")</f>
        <v>3647.5790410958907</v>
      </c>
      <c r="BF180" s="1"/>
      <c r="BG180" s="29"/>
      <c r="BH180" s="396" t="s">
        <v>146</v>
      </c>
      <c r="BI180" s="397"/>
      <c r="BJ180" s="397"/>
      <c r="BK180" s="65"/>
      <c r="BL180" s="49">
        <f>IF(SUM(BL11:BL169)&lt;&gt;0,AVERAGE(BL11:BL169),"N/A")</f>
        <v>3503.5402298850577</v>
      </c>
      <c r="BN180" s="29"/>
      <c r="BO180" s="396" t="s">
        <v>146</v>
      </c>
      <c r="BP180" s="397"/>
      <c r="BQ180" s="397"/>
      <c r="BR180" s="65"/>
      <c r="BS180" s="49">
        <f>IF(SUM(BS11:BS169)&lt;&gt;0,AVERAGE(BS11:BS169),"N/A")</f>
        <v>3396.640243902439</v>
      </c>
      <c r="BU180" s="29"/>
      <c r="BV180" s="396" t="s">
        <v>146</v>
      </c>
      <c r="BW180" s="397"/>
      <c r="BX180" s="397"/>
      <c r="BY180" s="65"/>
      <c r="BZ180" s="49">
        <f>IF(SUM(BZ11:BZ169)&lt;&gt;0,AVERAGE(BZ11:BZ169),"N/A")</f>
        <v>3402.192777777777</v>
      </c>
      <c r="CB180" s="1"/>
      <c r="CD180" s="113" t="s">
        <v>196</v>
      </c>
      <c r="CE180" s="112">
        <f>SUM(CG26:CG182)</f>
        <v>48639.85224397566</v>
      </c>
      <c r="CF180" s="50"/>
      <c r="CH180" s="37"/>
      <c r="CI180" s="102"/>
      <c r="CJ180" s="396" t="s">
        <v>146</v>
      </c>
      <c r="CK180" s="397"/>
      <c r="CL180" s="397"/>
      <c r="CM180" s="65"/>
      <c r="CN180" s="52">
        <f>IF(SUM(CN11:CN169)&lt;&gt;0,AVERAGE(CN11:CN169),"N/A")</f>
        <v>3427.0473913043475</v>
      </c>
      <c r="CP180" s="29"/>
      <c r="CQ180" s="396" t="s">
        <v>146</v>
      </c>
      <c r="CR180" s="397"/>
      <c r="CS180" s="398"/>
      <c r="CT180" s="51"/>
      <c r="CU180" s="52">
        <f>IF(SUM(CU11:CU169)&lt;&gt;0,AVERAGE(CU11:CU169),"N/A")</f>
        <v>3371.953804347826</v>
      </c>
      <c r="CW180" s="97"/>
      <c r="CX180" s="396" t="s">
        <v>146</v>
      </c>
      <c r="CY180" s="397"/>
      <c r="CZ180" s="397"/>
      <c r="DA180" s="51"/>
      <c r="DB180" s="49">
        <f>IF(SUM(DB11:DB169)&lt;&gt;0,AVERAGE(DB11:DB169),"N/A")</f>
        <v>2771.434661016949</v>
      </c>
      <c r="DD180" s="49"/>
      <c r="DE180" s="396" t="s">
        <v>146</v>
      </c>
      <c r="DF180" s="396"/>
      <c r="DG180" s="396"/>
      <c r="DH180" s="51"/>
      <c r="DI180" s="49">
        <f>IF(SUM(DI11:DI169)&lt;&gt;0,AVERAGE(DI11:DI169),"N/A")</f>
        <v>2719.303966942149</v>
      </c>
      <c r="DJ180" s="49"/>
      <c r="DK180" s="97"/>
      <c r="DL180" s="98"/>
      <c r="DM180" s="396" t="s">
        <v>146</v>
      </c>
      <c r="DN180" s="396"/>
      <c r="DO180" s="396"/>
      <c r="DP180" s="51"/>
      <c r="DQ180" s="49">
        <f>IF(SUM(DP11:DP169)&lt;&gt;0,AVERAGE(DP11:DP169),"N/A")</f>
        <v>2917.1220202020204</v>
      </c>
      <c r="DR180" s="97"/>
      <c r="DS180" s="98"/>
      <c r="DT180" s="49"/>
      <c r="DU180" s="49"/>
      <c r="DV180" s="49"/>
      <c r="DW180" s="49"/>
      <c r="DX180" s="49"/>
      <c r="DY180" s="97"/>
      <c r="DZ180" s="100"/>
      <c r="EA180" s="78"/>
      <c r="EB180" s="78"/>
      <c r="EC180" s="78"/>
      <c r="ED180" s="78"/>
      <c r="EE180" s="78"/>
      <c r="EF180" s="99"/>
      <c r="EG180" s="98"/>
      <c r="EH180" s="396" t="s">
        <v>146</v>
      </c>
      <c r="EI180" s="396"/>
      <c r="EJ180" s="396"/>
      <c r="EK180" s="51"/>
      <c r="EL180" s="114" t="s">
        <v>197</v>
      </c>
      <c r="EM180" s="97"/>
      <c r="EN180" s="98"/>
      <c r="EO180" s="396" t="s">
        <v>146</v>
      </c>
      <c r="EP180" s="396"/>
      <c r="EQ180" s="396"/>
      <c r="ER180" s="51"/>
      <c r="ES180" s="114" t="s">
        <v>197</v>
      </c>
      <c r="ET180" s="97"/>
      <c r="EU180" s="98"/>
      <c r="EV180" s="396" t="s">
        <v>146</v>
      </c>
      <c r="EW180" s="396"/>
      <c r="EX180" s="396"/>
      <c r="EY180" s="51"/>
      <c r="EZ180" s="114" t="s">
        <v>197</v>
      </c>
      <c r="FA180" s="97"/>
      <c r="FB180" s="98"/>
      <c r="FC180" s="396" t="s">
        <v>146</v>
      </c>
      <c r="FD180" s="396"/>
      <c r="FE180" s="396"/>
      <c r="FF180" s="51"/>
      <c r="FG180" s="114" t="s">
        <v>197</v>
      </c>
      <c r="FH180" s="97"/>
      <c r="FI180"/>
      <c r="FJ180"/>
      <c r="FK180"/>
      <c r="FL180"/>
      <c r="FM180"/>
      <c r="FN180"/>
      <c r="FO180"/>
      <c r="FQ180" s="103" t="s">
        <v>196</v>
      </c>
      <c r="FR180" s="112">
        <f>SUM(FT14:FT170)</f>
        <v>79314.75312506077</v>
      </c>
      <c r="FS180" s="49"/>
      <c r="FT180" s="49"/>
      <c r="FU180" s="49"/>
      <c r="FV180" s="69"/>
      <c r="FW180" s="113" t="s">
        <v>196</v>
      </c>
      <c r="FX180" s="112">
        <f>SUM(GA11:GA167)</f>
        <v>133491.66080383514</v>
      </c>
      <c r="FY180" s="69"/>
      <c r="FZ180" s="69"/>
      <c r="GA180" s="69"/>
      <c r="GB180" s="69"/>
      <c r="GC180" s="69"/>
      <c r="GD180" s="49"/>
      <c r="GE180" s="49"/>
      <c r="GF180" s="49"/>
      <c r="GG180" s="49"/>
      <c r="GH180" s="49"/>
      <c r="GI180" s="49"/>
      <c r="GJ180" s="49"/>
    </row>
    <row r="181" spans="1:192" ht="13.5" thickBot="1">
      <c r="A181" s="404" t="s">
        <v>195</v>
      </c>
      <c r="B181" s="405"/>
      <c r="C181" s="94"/>
      <c r="D181" s="396" t="s">
        <v>147</v>
      </c>
      <c r="E181" s="397"/>
      <c r="F181" s="397"/>
      <c r="G181" s="65"/>
      <c r="H181" s="60">
        <f>IF(SUM(D11:D169)&lt;&gt;0,MAX(D11:D169),"N/A")</f>
        <v>10.3</v>
      </c>
      <c r="I181" s="44"/>
      <c r="J181" s="45"/>
      <c r="K181" s="396" t="s">
        <v>147</v>
      </c>
      <c r="L181" s="397"/>
      <c r="M181" s="397"/>
      <c r="N181" s="65"/>
      <c r="O181" s="107">
        <f>IF(SUM(K11:K169)&lt;&gt;0,MAX(K11:K169),"N/A")</f>
        <v>10.61</v>
      </c>
      <c r="P181" s="44"/>
      <c r="Q181" s="45"/>
      <c r="R181" s="396" t="s">
        <v>147</v>
      </c>
      <c r="S181" s="397"/>
      <c r="T181" s="397"/>
      <c r="U181" s="65"/>
      <c r="V181" s="107">
        <f>IF(SUM(R11:R169)&lt;&gt;0,MAX(R11:R169),"N/A")</f>
        <v>10.65</v>
      </c>
      <c r="X181" s="29"/>
      <c r="Y181" s="396" t="s">
        <v>147</v>
      </c>
      <c r="Z181" s="397"/>
      <c r="AA181" s="397"/>
      <c r="AB181" s="65"/>
      <c r="AC181" s="107">
        <f>IF(SUM(Y11:Y169)&lt;&gt;0,MAX(Y11:Y169),"N/A")</f>
        <v>10.64</v>
      </c>
      <c r="AE181" s="29"/>
      <c r="AF181" s="396" t="s">
        <v>147</v>
      </c>
      <c r="AG181" s="397"/>
      <c r="AH181" s="397"/>
      <c r="AI181" s="65"/>
      <c r="AJ181" s="107">
        <f>IF(SUM(AF11:AF169)&lt;&gt;0,MAX(AF11:AF169),"N/A")</f>
        <v>9.91</v>
      </c>
      <c r="AL181" s="29"/>
      <c r="AM181" s="396" t="s">
        <v>147</v>
      </c>
      <c r="AN181" s="397"/>
      <c r="AO181" s="397"/>
      <c r="AP181" s="65"/>
      <c r="AQ181" s="107" t="str">
        <f>IF(SUM(AM11:AM169)&lt;&gt;0,MAX(AM11:AM169),"N/A")</f>
        <v>N/A</v>
      </c>
      <c r="AS181" s="29"/>
      <c r="AT181" s="396" t="s">
        <v>147</v>
      </c>
      <c r="AU181" s="397"/>
      <c r="AV181" s="397"/>
      <c r="AW181" s="65"/>
      <c r="AX181" s="107">
        <f>IF(SUM(AT11:AT169)&lt;&gt;0,MAX(AT11:AT169),"N/A")</f>
        <v>10.31</v>
      </c>
      <c r="AZ181" s="29"/>
      <c r="BA181" s="402" t="s">
        <v>147</v>
      </c>
      <c r="BB181" s="397"/>
      <c r="BC181" s="397"/>
      <c r="BD181" s="65"/>
      <c r="BE181" s="106">
        <f>IF(SUM(BA11:BA169)&lt;&gt;0,MAX(BA11:BA169),"N/A")</f>
        <v>11.41</v>
      </c>
      <c r="BF181" s="1"/>
      <c r="BG181" s="29"/>
      <c r="BH181" s="396" t="s">
        <v>147</v>
      </c>
      <c r="BI181" s="397"/>
      <c r="BJ181" s="397"/>
      <c r="BK181" s="65"/>
      <c r="BL181" s="106">
        <f>IF(SUM(BH11:BH169)&lt;&gt;0,MAX(BH11:BH169),"N/A")</f>
        <v>10.79</v>
      </c>
      <c r="BN181" s="29"/>
      <c r="BO181" s="396" t="s">
        <v>147</v>
      </c>
      <c r="BP181" s="397"/>
      <c r="BQ181" s="397"/>
      <c r="BR181" s="65"/>
      <c r="BS181" s="106">
        <f>IF(SUM(BO11:BO169)&lt;&gt;0,MAX(BO11:BO169),"N/A")</f>
        <v>11.26</v>
      </c>
      <c r="BU181" s="29"/>
      <c r="BV181" s="396" t="s">
        <v>147</v>
      </c>
      <c r="BW181" s="397"/>
      <c r="BX181" s="397"/>
      <c r="BY181" s="65"/>
      <c r="BZ181" s="106">
        <f>IF(SUM(CF11:CF169)&lt;&gt;0,MAX(CF11:CF169),"N/A")</f>
        <v>13.76091081593928</v>
      </c>
      <c r="CB181" s="1"/>
      <c r="CD181" s="110" t="s">
        <v>194</v>
      </c>
      <c r="CE181" s="109">
        <f>SUM(CH11:CH167)</f>
        <v>203880.98239672728</v>
      </c>
      <c r="CF181" s="103"/>
      <c r="CH181" s="37"/>
      <c r="CI181" s="102"/>
      <c r="CJ181" s="396" t="s">
        <v>147</v>
      </c>
      <c r="CK181" s="397"/>
      <c r="CL181" s="397"/>
      <c r="CM181" s="65"/>
      <c r="CN181" s="101">
        <f>IF(SUM(CJ11:CJ169)&lt;&gt;0,MAX(CJ11:CJ169),"N/A")</f>
        <v>11.71</v>
      </c>
      <c r="CP181" s="29"/>
      <c r="CQ181" s="396" t="s">
        <v>147</v>
      </c>
      <c r="CR181" s="397"/>
      <c r="CS181" s="398"/>
      <c r="CT181" s="51"/>
      <c r="CU181" s="101">
        <f>IF(SUM(CQ11:CQ169)&lt;&gt;0,MAX(CQ11:CQ169),"N/A")</f>
        <v>10.68</v>
      </c>
      <c r="CW181" s="97"/>
      <c r="CX181" s="396" t="s">
        <v>147</v>
      </c>
      <c r="CY181" s="397"/>
      <c r="CZ181" s="397"/>
      <c r="DA181" s="51"/>
      <c r="DB181" s="76">
        <f>IF(SUM(CX11:CX169)&lt;&gt;0,MAX(CX11:CX169),"N/A")</f>
        <v>11.37</v>
      </c>
      <c r="DD181" s="49"/>
      <c r="DE181" s="396" t="s">
        <v>147</v>
      </c>
      <c r="DF181" s="396"/>
      <c r="DG181" s="396"/>
      <c r="DH181" s="51"/>
      <c r="DI181" s="76">
        <f>IF(SUM(DE11:DE169)&lt;&gt;0,MAX(DE11:DE169),"N/A")</f>
        <v>11.38</v>
      </c>
      <c r="DJ181" s="49"/>
      <c r="DK181" s="97"/>
      <c r="DL181" s="98"/>
      <c r="DM181" s="396" t="s">
        <v>147</v>
      </c>
      <c r="DN181" s="396"/>
      <c r="DO181" s="396"/>
      <c r="DP181" s="51"/>
      <c r="DQ181" s="76">
        <f>IF(SUM(DL11:DL169)&lt;&gt;0,MAX(DL11:DL169),"N/A")</f>
        <v>11.07</v>
      </c>
      <c r="DR181" s="97"/>
      <c r="DS181" s="98"/>
      <c r="DT181" s="49"/>
      <c r="DU181" s="49"/>
      <c r="DV181" s="49"/>
      <c r="DW181" s="49"/>
      <c r="DX181" s="49"/>
      <c r="DY181" s="97"/>
      <c r="DZ181" s="100"/>
      <c r="EA181" s="78"/>
      <c r="EB181" s="78"/>
      <c r="EC181" s="78"/>
      <c r="ED181" s="78"/>
      <c r="EE181" s="78"/>
      <c r="EF181" s="99"/>
      <c r="EG181" s="98"/>
      <c r="EH181" s="396" t="s">
        <v>147</v>
      </c>
      <c r="EI181" s="396"/>
      <c r="EJ181" s="396"/>
      <c r="EK181" s="51"/>
      <c r="EL181" s="76">
        <f>IF(SUM(EG11:EG169)&lt;&gt;0,MAX(EG11:EG169),"N/A")</f>
        <v>12.557020364415864</v>
      </c>
      <c r="EM181" s="97"/>
      <c r="EN181" s="98"/>
      <c r="EO181" s="396" t="s">
        <v>147</v>
      </c>
      <c r="EP181" s="396"/>
      <c r="EQ181" s="396"/>
      <c r="ER181" s="51"/>
      <c r="ES181" s="76">
        <f>IF(SUM(EN11:EN169)&lt;&gt;0,MAX(EN11:EN169),"N/A")</f>
        <v>12.11</v>
      </c>
      <c r="ET181" s="97"/>
      <c r="EU181" s="98"/>
      <c r="EV181" s="396" t="s">
        <v>147</v>
      </c>
      <c r="EW181" s="396"/>
      <c r="EX181" s="396"/>
      <c r="EY181" s="51"/>
      <c r="EZ181" s="76">
        <f>IF(SUM(EU11:EU169)&lt;&gt;0,MAX(EU11:EU169),"N/A")</f>
        <v>11.86</v>
      </c>
      <c r="FA181" s="97"/>
      <c r="FB181" s="98"/>
      <c r="FC181" s="396" t="s">
        <v>147</v>
      </c>
      <c r="FD181" s="396"/>
      <c r="FE181" s="396"/>
      <c r="FF181" s="51"/>
      <c r="FG181" s="76">
        <f>IF(SUM(FB11:FB169)&lt;&gt;0,MAX(FB11:FB169),"N/A")</f>
        <v>10.94</v>
      </c>
      <c r="FH181" s="97"/>
      <c r="FI181"/>
      <c r="FJ181"/>
      <c r="FK181"/>
      <c r="FL181"/>
      <c r="FM181"/>
      <c r="FN181"/>
      <c r="FO181"/>
      <c r="FQ181" s="111" t="s">
        <v>194</v>
      </c>
      <c r="FR181" s="109">
        <f>SUM(FU14:FU170)</f>
        <v>309327.53718773695</v>
      </c>
      <c r="FS181" s="49"/>
      <c r="FT181" s="49"/>
      <c r="FU181" s="49"/>
      <c r="FV181" s="69"/>
      <c r="FW181" s="110" t="s">
        <v>194</v>
      </c>
      <c r="FX181" s="109">
        <f>SUM(GB11:GB167)</f>
        <v>513942.89409476536</v>
      </c>
      <c r="FY181" s="69"/>
      <c r="FZ181" s="69"/>
      <c r="GA181" s="69"/>
      <c r="GB181" s="69"/>
      <c r="GC181" s="69"/>
      <c r="GD181" s="49"/>
      <c r="GE181" s="49"/>
      <c r="GF181" s="49"/>
      <c r="GG181" s="49"/>
      <c r="GH181" s="49"/>
      <c r="GI181" s="49"/>
      <c r="GJ181" s="49"/>
    </row>
    <row r="182" spans="1:192" ht="12.75">
      <c r="A182" s="108" t="s">
        <v>193</v>
      </c>
      <c r="B182" s="1">
        <f>COUNTIF(A11:A172,"TB")</f>
        <v>122</v>
      </c>
      <c r="C182" s="29"/>
      <c r="D182" s="396" t="s">
        <v>149</v>
      </c>
      <c r="E182" s="397"/>
      <c r="F182" s="397"/>
      <c r="G182" s="65"/>
      <c r="H182" s="60">
        <f>IF(SUM(D11:D169)&lt;&gt;0,MIN(D11:D169),"N/A")</f>
        <v>6.1</v>
      </c>
      <c r="I182" s="44"/>
      <c r="J182" s="45"/>
      <c r="K182" s="396" t="s">
        <v>149</v>
      </c>
      <c r="L182" s="397"/>
      <c r="M182" s="397"/>
      <c r="N182" s="65"/>
      <c r="O182" s="107">
        <f>IF(SUM(K11:K169)&lt;&gt;0,MIN(K11:K169),"N/A")</f>
        <v>6.6</v>
      </c>
      <c r="P182" s="44"/>
      <c r="Q182" s="45"/>
      <c r="R182" s="396" t="s">
        <v>149</v>
      </c>
      <c r="S182" s="397"/>
      <c r="T182" s="397"/>
      <c r="U182" s="65"/>
      <c r="V182" s="107">
        <f>IF(SUM(R11:R169)&lt;&gt;0,MIN(R11:R169),"N/A")</f>
        <v>5.4</v>
      </c>
      <c r="X182" s="29"/>
      <c r="Y182" s="396" t="s">
        <v>149</v>
      </c>
      <c r="Z182" s="397"/>
      <c r="AA182" s="397"/>
      <c r="AB182" s="65"/>
      <c r="AC182" s="107">
        <f>IF(SUM(Y11:Y169)&lt;&gt;0,MIN(Y11:Y169),"N/A")</f>
        <v>6.74</v>
      </c>
      <c r="AE182" s="29"/>
      <c r="AF182" s="396" t="s">
        <v>149</v>
      </c>
      <c r="AG182" s="397"/>
      <c r="AH182" s="397"/>
      <c r="AI182" s="65"/>
      <c r="AJ182" s="107">
        <f>IF(SUM(AF11:AF169)&lt;&gt;0,MIN(AF11:AF169),"N/A")</f>
        <v>6.82</v>
      </c>
      <c r="AL182" s="29"/>
      <c r="AM182" s="396" t="s">
        <v>149</v>
      </c>
      <c r="AN182" s="397"/>
      <c r="AO182" s="397"/>
      <c r="AP182" s="65"/>
      <c r="AQ182" s="107" t="str">
        <f>IF(SUM(AM11:AM169)&lt;&gt;0,MIN(AM11:AM169),"N/A")</f>
        <v>N/A</v>
      </c>
      <c r="AS182" s="29"/>
      <c r="AT182" s="396" t="s">
        <v>149</v>
      </c>
      <c r="AU182" s="397"/>
      <c r="AV182" s="397"/>
      <c r="AW182" s="65"/>
      <c r="AX182" s="107">
        <f>IF(SUM(AT11:AT169)&lt;&gt;0,MIN(AT11:AT169),"N/A")</f>
        <v>6.84</v>
      </c>
      <c r="AZ182" s="29"/>
      <c r="BA182" s="402" t="s">
        <v>149</v>
      </c>
      <c r="BB182" s="397"/>
      <c r="BC182" s="397"/>
      <c r="BD182" s="65"/>
      <c r="BE182" s="106">
        <f>IF(SUM(BA11:BA169)&lt;&gt;0,MIN(BA11:BA169),"N/A")</f>
        <v>6.91</v>
      </c>
      <c r="BF182" s="1"/>
      <c r="BG182" s="29"/>
      <c r="BH182" s="396" t="s">
        <v>149</v>
      </c>
      <c r="BI182" s="397"/>
      <c r="BJ182" s="397"/>
      <c r="BK182" s="65"/>
      <c r="BL182" s="106">
        <f>IF(SUM(BH11:BH169)&lt;&gt;0,MIN(BH11:BH169),"N/A")</f>
        <v>6.1</v>
      </c>
      <c r="BN182" s="29"/>
      <c r="BO182" s="396" t="s">
        <v>149</v>
      </c>
      <c r="BP182" s="397"/>
      <c r="BQ182" s="397"/>
      <c r="BR182" s="65"/>
      <c r="BS182" s="106">
        <f>IF(SUM(BO11:BO169)&lt;&gt;0,MIN(BO11:BO169),"N/A")</f>
        <v>4.56</v>
      </c>
      <c r="BU182" s="29"/>
      <c r="BV182" s="396" t="s">
        <v>149</v>
      </c>
      <c r="BW182" s="397"/>
      <c r="BX182" s="397"/>
      <c r="BY182" s="65"/>
      <c r="BZ182" s="106">
        <f>IF(SUM(BV11:BV169)&lt;&gt;0,MIN(BV11:BV169),"N/A")</f>
        <v>6.36</v>
      </c>
      <c r="CB182" s="1"/>
      <c r="CD182" s="105"/>
      <c r="CE182" s="104"/>
      <c r="CF182" s="103"/>
      <c r="CH182" s="37"/>
      <c r="CI182" s="102"/>
      <c r="CJ182" s="396" t="s">
        <v>149</v>
      </c>
      <c r="CK182" s="397"/>
      <c r="CL182" s="397"/>
      <c r="CM182" s="65"/>
      <c r="CN182" s="101">
        <f>IF(SUM(CJ11:CJ169)&lt;&gt;0,MIN(CJ11:CJ169),"N/A")</f>
        <v>6.16</v>
      </c>
      <c r="CP182" s="29"/>
      <c r="CQ182" s="396" t="s">
        <v>149</v>
      </c>
      <c r="CR182" s="397"/>
      <c r="CS182" s="398"/>
      <c r="CT182" s="51"/>
      <c r="CU182" s="101">
        <f>IF(SUM(CQ11:CQ169)&lt;&gt;0,MIN(CQ11:CQ169),"N/A")</f>
        <v>6.25</v>
      </c>
      <c r="CW182" s="97"/>
      <c r="CX182" s="396" t="s">
        <v>149</v>
      </c>
      <c r="CY182" s="397"/>
      <c r="CZ182" s="397"/>
      <c r="DA182" s="51"/>
      <c r="DB182" s="76">
        <f>IF(SUM(CX11:CX169)&lt;&gt;0,MIN(CX11:CX169),"N/A")</f>
        <v>6.63</v>
      </c>
      <c r="DD182" s="49"/>
      <c r="DE182" s="396" t="s">
        <v>149</v>
      </c>
      <c r="DF182" s="396"/>
      <c r="DG182" s="396"/>
      <c r="DH182" s="51"/>
      <c r="DI182" s="76">
        <f>IF(SUM(DE11:DE169)&lt;&gt;0,MIN(DE11:DE169),"N/A")</f>
        <v>6.34</v>
      </c>
      <c r="DJ182" s="49"/>
      <c r="DK182" s="97"/>
      <c r="DL182" s="98"/>
      <c r="DM182" s="396" t="s">
        <v>149</v>
      </c>
      <c r="DN182" s="396"/>
      <c r="DO182" s="396"/>
      <c r="DP182" s="51"/>
      <c r="DQ182" s="76">
        <f>IF(SUM(DL11:DL169)&lt;&gt;0,MIN(DL11:DL169),"N/A")</f>
        <v>5.25</v>
      </c>
      <c r="DR182" s="97"/>
      <c r="DS182" s="98"/>
      <c r="DT182" s="49"/>
      <c r="DU182" s="49"/>
      <c r="DV182" s="49"/>
      <c r="DW182" s="49"/>
      <c r="DX182" s="49"/>
      <c r="DY182" s="97"/>
      <c r="DZ182" s="100"/>
      <c r="EA182" s="78"/>
      <c r="EB182" s="78"/>
      <c r="EC182" s="78"/>
      <c r="ED182" s="78"/>
      <c r="EE182" s="78"/>
      <c r="EF182" s="99"/>
      <c r="EG182" s="98"/>
      <c r="EH182" s="396" t="s">
        <v>149</v>
      </c>
      <c r="EI182" s="396"/>
      <c r="EJ182" s="396"/>
      <c r="EK182" s="51"/>
      <c r="EL182" s="76">
        <f>IF(SUM(EG11:EG169)&lt;&gt;0,MIN(EG11:EG169),"N/A")</f>
        <v>6.14</v>
      </c>
      <c r="EM182" s="97"/>
      <c r="EN182" s="98"/>
      <c r="EO182" s="396" t="s">
        <v>149</v>
      </c>
      <c r="EP182" s="396"/>
      <c r="EQ182" s="396"/>
      <c r="ER182" s="51"/>
      <c r="ES182" s="76">
        <f>IF(SUM(EN11:EN169)&lt;&gt;0,MIN(EN11:EN169),"N/A")</f>
        <v>6.94</v>
      </c>
      <c r="ET182" s="97"/>
      <c r="EU182" s="98"/>
      <c r="EV182" s="396" t="s">
        <v>149</v>
      </c>
      <c r="EW182" s="396"/>
      <c r="EX182" s="396"/>
      <c r="EY182" s="51"/>
      <c r="EZ182" s="76">
        <f>IF(SUM(EU11:EU169)&lt;&gt;0,MIN(EU11:EU169),"N/A")</f>
        <v>6.61</v>
      </c>
      <c r="FA182" s="97"/>
      <c r="FB182" s="98"/>
      <c r="FC182" s="396" t="s">
        <v>149</v>
      </c>
      <c r="FD182" s="396"/>
      <c r="FE182" s="396"/>
      <c r="FF182" s="51"/>
      <c r="FG182" s="76">
        <f>IF(SUM(FB11:FB169)&lt;&gt;0,MIN(FB11:FB169),"N/A")</f>
        <v>6.59</v>
      </c>
      <c r="FH182" s="97"/>
      <c r="FI182"/>
      <c r="FJ182"/>
      <c r="FK182"/>
      <c r="FL182"/>
      <c r="FM182"/>
      <c r="FN182"/>
      <c r="FO182"/>
      <c r="FS182" s="49"/>
      <c r="FT182" s="49"/>
      <c r="FU182" s="49"/>
      <c r="FV182" s="69"/>
      <c r="FW182" s="69"/>
      <c r="FX182" s="69"/>
      <c r="FY182" s="69"/>
      <c r="FZ182" s="69"/>
      <c r="GA182" s="69"/>
      <c r="GB182" s="69"/>
      <c r="GC182" s="69"/>
      <c r="GD182" s="49"/>
      <c r="GE182" s="49"/>
      <c r="GF182" s="49"/>
      <c r="GG182" s="49"/>
      <c r="GH182" s="49"/>
      <c r="GI182" s="49"/>
      <c r="GJ182" s="49"/>
    </row>
    <row r="183" spans="1:192" ht="13.5" thickBot="1">
      <c r="A183" s="108" t="s">
        <v>192</v>
      </c>
      <c r="B183" s="1">
        <f>COUNTIF(A11:A172,"IC")</f>
        <v>35</v>
      </c>
      <c r="C183" s="29"/>
      <c r="D183" s="396" t="s">
        <v>151</v>
      </c>
      <c r="E183" s="397"/>
      <c r="F183" s="397"/>
      <c r="G183" s="65"/>
      <c r="H183" s="60">
        <f>IF(SUM(E11:E169)&lt;&gt;0,MAX(E11:E169),"N/A")</f>
        <v>10.95</v>
      </c>
      <c r="I183" s="44"/>
      <c r="J183" s="45"/>
      <c r="K183" s="396" t="s">
        <v>151</v>
      </c>
      <c r="L183" s="397"/>
      <c r="M183" s="397"/>
      <c r="N183" s="65"/>
      <c r="O183" s="107">
        <f>IF(SUM(L11:L169)&lt;&gt;0,MAX(L11:L169),"N/A")</f>
        <v>11.33</v>
      </c>
      <c r="P183" s="44"/>
      <c r="Q183" s="45"/>
      <c r="R183" s="396" t="s">
        <v>151</v>
      </c>
      <c r="S183" s="397"/>
      <c r="T183" s="397"/>
      <c r="U183" s="65"/>
      <c r="V183" s="107">
        <f>IF(SUM(S11:S169)&lt;&gt;0,MAX(S11:S169),"N/A")</f>
        <v>11.28</v>
      </c>
      <c r="X183" s="29"/>
      <c r="Y183" s="396" t="s">
        <v>151</v>
      </c>
      <c r="Z183" s="397"/>
      <c r="AA183" s="397"/>
      <c r="AB183" s="65"/>
      <c r="AC183" s="107">
        <f>IF(SUM(Z11:Z169)&lt;&gt;0,MAX(Z11:Z169),"N/A")</f>
        <v>11.2</v>
      </c>
      <c r="AE183" s="29"/>
      <c r="AF183" s="396" t="s">
        <v>151</v>
      </c>
      <c r="AG183" s="397"/>
      <c r="AH183" s="397"/>
      <c r="AI183" s="65"/>
      <c r="AJ183" s="107">
        <f>IF(SUM(AG11:AG169)&lt;&gt;0,MAX(AG11:AG169),"N/A")</f>
        <v>10.7</v>
      </c>
      <c r="AL183" s="29"/>
      <c r="AM183" s="396" t="s">
        <v>151</v>
      </c>
      <c r="AN183" s="397"/>
      <c r="AO183" s="397"/>
      <c r="AP183" s="65"/>
      <c r="AQ183" s="107" t="str">
        <f>IF(SUM(AN11:AN169)&lt;&gt;0,MAX(AN11:AN169),"N/A")</f>
        <v>N/A</v>
      </c>
      <c r="AS183" s="29"/>
      <c r="AT183" s="396" t="s">
        <v>151</v>
      </c>
      <c r="AU183" s="397"/>
      <c r="AV183" s="397"/>
      <c r="AW183" s="65"/>
      <c r="AX183" s="107">
        <f>IF(SUM(AU11:AU169)&lt;&gt;0,MAX(AU11:AU169),"N/A")</f>
        <v>11.29</v>
      </c>
      <c r="AZ183" s="29"/>
      <c r="BA183" s="402" t="s">
        <v>151</v>
      </c>
      <c r="BB183" s="397"/>
      <c r="BC183" s="397"/>
      <c r="BD183" s="65"/>
      <c r="BE183" s="106">
        <f>IF(SUM(BB11:BB169)&lt;&gt;0,MAX(BB11:BB169),"N/A")</f>
        <v>13.04</v>
      </c>
      <c r="BF183" s="1"/>
      <c r="BG183" s="29"/>
      <c r="BH183" s="396" t="s">
        <v>151</v>
      </c>
      <c r="BI183" s="397"/>
      <c r="BJ183" s="397"/>
      <c r="BK183" s="65"/>
      <c r="BL183" s="106">
        <f>IF(SUM(BI11:BI169)&lt;&gt;0,MAX(BI11:BI169),"N/A")</f>
        <v>11.52</v>
      </c>
      <c r="BN183" s="29"/>
      <c r="BO183" s="396" t="s">
        <v>151</v>
      </c>
      <c r="BP183" s="397"/>
      <c r="BQ183" s="397"/>
      <c r="BR183" s="65"/>
      <c r="BS183" s="106">
        <f>IF(SUM(BP11:BP169)&lt;&gt;0,MAX(BP11:BP169),"N/A")</f>
        <v>13.17</v>
      </c>
      <c r="BU183" s="29"/>
      <c r="BV183" s="396" t="s">
        <v>151</v>
      </c>
      <c r="BW183" s="397"/>
      <c r="BX183" s="397"/>
      <c r="BY183" s="65"/>
      <c r="BZ183" s="106">
        <f>IF(SUM(BW11:BW169)&lt;&gt;0,MAX(BW11:BW169),"N/A")</f>
        <v>13.35</v>
      </c>
      <c r="CB183" s="1"/>
      <c r="CD183" s="105"/>
      <c r="CE183" s="104"/>
      <c r="CF183" s="103"/>
      <c r="CH183" s="37"/>
      <c r="CI183" s="102"/>
      <c r="CJ183" s="396" t="s">
        <v>151</v>
      </c>
      <c r="CK183" s="397"/>
      <c r="CL183" s="397"/>
      <c r="CM183" s="65"/>
      <c r="CN183" s="101">
        <f>IF(SUM(CK11:CK169)&lt;&gt;0,MAX(CK11:CK169),"N/A")</f>
        <v>13.07</v>
      </c>
      <c r="CP183" s="29"/>
      <c r="CQ183" s="396" t="s">
        <v>151</v>
      </c>
      <c r="CR183" s="397"/>
      <c r="CS183" s="398"/>
      <c r="CT183" s="51"/>
      <c r="CU183" s="101">
        <f>IF(SUM(CR11:CR169)&lt;&gt;0,MAX(CR11:CR169),"N/A")</f>
        <v>13.19</v>
      </c>
      <c r="CW183" s="97"/>
      <c r="CX183" s="396" t="s">
        <v>151</v>
      </c>
      <c r="CY183" s="397"/>
      <c r="CZ183" s="397"/>
      <c r="DA183" s="51"/>
      <c r="DB183" s="76">
        <f>IF(SUM(CY11:CY169)&lt;&gt;0,MAX(CY11:CY169),"N/A")</f>
        <v>13.46</v>
      </c>
      <c r="DD183" s="49"/>
      <c r="DE183" s="396" t="s">
        <v>151</v>
      </c>
      <c r="DF183" s="396"/>
      <c r="DG183" s="396"/>
      <c r="DH183" s="51"/>
      <c r="DI183" s="76">
        <f>IF(SUM(DF11:DF169)&lt;&gt;0,MAX(DF11:DF169),"N/A")</f>
        <v>13.66</v>
      </c>
      <c r="DJ183" s="49"/>
      <c r="DK183" s="97"/>
      <c r="DL183" s="98"/>
      <c r="DM183" s="396" t="s">
        <v>151</v>
      </c>
      <c r="DN183" s="396"/>
      <c r="DO183" s="396"/>
      <c r="DP183" s="51"/>
      <c r="DQ183" s="76">
        <f>IF(SUM(DM11:DM169)&lt;&gt;0,MAX(DM11:DM169),"N/A")</f>
        <v>18.63</v>
      </c>
      <c r="DR183" s="97"/>
      <c r="DS183" s="98"/>
      <c r="DT183" s="49"/>
      <c r="DU183" s="49"/>
      <c r="DV183" s="49"/>
      <c r="DW183" s="49"/>
      <c r="DX183" s="49"/>
      <c r="DY183" s="97"/>
      <c r="DZ183" s="100"/>
      <c r="EA183" s="78"/>
      <c r="EB183" s="78"/>
      <c r="EC183" s="78"/>
      <c r="ED183" s="78"/>
      <c r="EE183" s="78"/>
      <c r="EF183" s="99"/>
      <c r="EG183" s="98"/>
      <c r="EH183" s="396" t="s">
        <v>151</v>
      </c>
      <c r="EI183" s="396"/>
      <c r="EJ183" s="396"/>
      <c r="EK183" s="51"/>
      <c r="EL183" s="76">
        <f>IF(SUM(EH11:EH169)&lt;&gt;0,MAX(EH11:EH169),"N/A")</f>
        <v>14.44</v>
      </c>
      <c r="EM183" s="97"/>
      <c r="EN183" s="98"/>
      <c r="EO183" s="396" t="s">
        <v>151</v>
      </c>
      <c r="EP183" s="396"/>
      <c r="EQ183" s="396"/>
      <c r="ER183" s="51"/>
      <c r="ES183" s="76">
        <f>IF(SUM(EO11:EO169)&lt;&gt;0,MAX(EO11:EO169),"N/A")</f>
        <v>14.45</v>
      </c>
      <c r="ET183" s="97"/>
      <c r="EU183" s="98"/>
      <c r="EV183" s="396" t="s">
        <v>151</v>
      </c>
      <c r="EW183" s="396"/>
      <c r="EX183" s="396"/>
      <c r="EY183" s="51"/>
      <c r="EZ183" s="76">
        <f>IF(SUM(EV11:EV169)&lt;&gt;0,MAX(EV11:EV169),"N/A")</f>
        <v>14.24</v>
      </c>
      <c r="FA183" s="97"/>
      <c r="FB183" s="98"/>
      <c r="FC183" s="396" t="s">
        <v>151</v>
      </c>
      <c r="FD183" s="396"/>
      <c r="FE183" s="396"/>
      <c r="FF183" s="51"/>
      <c r="FG183" s="76">
        <f>IF(SUM(FC11:FC169)&lt;&gt;0,MAX(FC11:FC169),"N/A")</f>
        <v>12.68</v>
      </c>
      <c r="FH183" s="97"/>
      <c r="FI183"/>
      <c r="FJ183"/>
      <c r="FK183"/>
      <c r="FL183"/>
      <c r="FM183"/>
      <c r="FN183"/>
      <c r="FO183"/>
      <c r="FS183" s="49"/>
      <c r="FT183" s="49"/>
      <c r="FU183" s="49"/>
      <c r="FV183" s="69"/>
      <c r="FW183" s="69"/>
      <c r="FX183" s="69"/>
      <c r="FY183" s="69"/>
      <c r="FZ183" s="69"/>
      <c r="GA183" s="69"/>
      <c r="GB183" s="69"/>
      <c r="GC183" s="69"/>
      <c r="GD183" s="49"/>
      <c r="GE183" s="49"/>
      <c r="GF183" s="49"/>
      <c r="GG183" s="49"/>
      <c r="GH183" s="49"/>
      <c r="GI183" s="49"/>
      <c r="GJ183" s="49"/>
    </row>
    <row r="184" spans="1:194" s="19" customFormat="1" ht="13.5" thickBot="1">
      <c r="A184" s="96" t="s">
        <v>191</v>
      </c>
      <c r="B184" s="95">
        <f>SUM(B182:B183)</f>
        <v>157</v>
      </c>
      <c r="C184" s="94"/>
      <c r="D184" s="399" t="s">
        <v>152</v>
      </c>
      <c r="E184" s="400"/>
      <c r="F184" s="400"/>
      <c r="G184" s="67"/>
      <c r="H184" s="93">
        <f>IF(SUM(E11:E169)&lt;&gt;0,MIN(E11:E169),"N/A")</f>
        <v>7.9</v>
      </c>
      <c r="J184" s="53"/>
      <c r="K184" s="399" t="s">
        <v>152</v>
      </c>
      <c r="L184" s="400"/>
      <c r="M184" s="400"/>
      <c r="N184" s="67"/>
      <c r="O184" s="92">
        <f>IF(SUM(L11:L169)&lt;&gt;0,MIN(L11:L169),"N/A")</f>
        <v>8.1</v>
      </c>
      <c r="Q184" s="53"/>
      <c r="R184" s="399" t="s">
        <v>152</v>
      </c>
      <c r="S184" s="400"/>
      <c r="T184" s="400"/>
      <c r="U184" s="67"/>
      <c r="V184" s="19">
        <f>IF(SUM(S11:S169)&lt;&gt;0,MIN(S11:S169),"N/A")</f>
        <v>6.4</v>
      </c>
      <c r="X184" s="53"/>
      <c r="Y184" s="399" t="s">
        <v>152</v>
      </c>
      <c r="Z184" s="400"/>
      <c r="AA184" s="400"/>
      <c r="AB184" s="67"/>
      <c r="AC184" s="92">
        <f>IF(SUM(Z11:Z169)&lt;&gt;0,MIN(Z11:Z169),"N/A")</f>
        <v>7.8</v>
      </c>
      <c r="AE184" s="53"/>
      <c r="AF184" s="399" t="s">
        <v>152</v>
      </c>
      <c r="AG184" s="400"/>
      <c r="AH184" s="400"/>
      <c r="AI184" s="67"/>
      <c r="AJ184" s="92">
        <f>IF(SUM(AG11:AG169)&lt;&gt;0,MIN(AG11:AG169),"N/A")</f>
        <v>8.61</v>
      </c>
      <c r="AL184" s="53"/>
      <c r="AM184" s="399" t="s">
        <v>152</v>
      </c>
      <c r="AN184" s="400"/>
      <c r="AO184" s="400"/>
      <c r="AP184" s="67"/>
      <c r="AQ184" s="92" t="str">
        <f>IF(SUM(AN11:AN169)&lt;&gt;0,MIN(AN11:AN169),"N/A")</f>
        <v>N/A</v>
      </c>
      <c r="AS184" s="53"/>
      <c r="AT184" s="399" t="s">
        <v>152</v>
      </c>
      <c r="AU184" s="400"/>
      <c r="AV184" s="400"/>
      <c r="AW184" s="67"/>
      <c r="AX184" s="92">
        <f>IF(SUM(AU11:AU169)&lt;&gt;0,MIN(AU11:AU169),"N/A")</f>
        <v>7.73</v>
      </c>
      <c r="AZ184" s="53"/>
      <c r="BA184" s="403" t="s">
        <v>152</v>
      </c>
      <c r="BB184" s="400"/>
      <c r="BC184" s="400"/>
      <c r="BD184" s="67"/>
      <c r="BE184" s="92">
        <f>IF(SUM(BB11:BB169)&lt;&gt;0,MIN(BB11:BB169),"N/A")</f>
        <v>7.62</v>
      </c>
      <c r="BG184" s="53"/>
      <c r="BH184" s="399" t="s">
        <v>152</v>
      </c>
      <c r="BI184" s="400"/>
      <c r="BJ184" s="400"/>
      <c r="BK184" s="67"/>
      <c r="BL184" s="92">
        <f>IF(SUM(BI11:BI169)&lt;&gt;0,MIN(BI11:BI169),"N/A")</f>
        <v>7.61</v>
      </c>
      <c r="BN184" s="53"/>
      <c r="BO184" s="399" t="s">
        <v>152</v>
      </c>
      <c r="BP184" s="400"/>
      <c r="BQ184" s="400"/>
      <c r="BR184" s="67"/>
      <c r="BS184" s="92">
        <f>IF(SUM(BP11:BP169)&lt;&gt;0,MIN(BP11:BP169),"N/A")</f>
        <v>7.6</v>
      </c>
      <c r="BU184" s="53"/>
      <c r="BV184" s="399" t="s">
        <v>152</v>
      </c>
      <c r="BW184" s="400"/>
      <c r="BX184" s="400"/>
      <c r="BY184" s="67"/>
      <c r="BZ184" s="92">
        <f>IF(SUM(BW11:BW169)&lt;&gt;0,MIN(BW11:BW169),"N/A")</f>
        <v>6.9</v>
      </c>
      <c r="CC184" s="22"/>
      <c r="CD184" s="91"/>
      <c r="CE184" s="54"/>
      <c r="CF184" s="90"/>
      <c r="CH184" s="55"/>
      <c r="CI184" s="89"/>
      <c r="CJ184" s="399" t="s">
        <v>152</v>
      </c>
      <c r="CK184" s="400"/>
      <c r="CL184" s="400"/>
      <c r="CM184" s="67"/>
      <c r="CN184" s="88">
        <f>IF(SUM(CK11:CK169)&lt;&gt;0,MIN(CK11:CK169),"N/A")</f>
        <v>6.76</v>
      </c>
      <c r="CP184" s="53"/>
      <c r="CQ184" s="399" t="s">
        <v>152</v>
      </c>
      <c r="CR184" s="400"/>
      <c r="CS184" s="401"/>
      <c r="CT184" s="82"/>
      <c r="CU184" s="88">
        <f>IF(SUM(CR11:CR169)&lt;&gt;0,MIN(CR11:CR169),"N/A")</f>
        <v>6.85</v>
      </c>
      <c r="CV184" s="75"/>
      <c r="CW184" s="80"/>
      <c r="CX184" s="399" t="s">
        <v>152</v>
      </c>
      <c r="CY184" s="400"/>
      <c r="CZ184" s="400"/>
      <c r="DA184" s="82"/>
      <c r="DB184" s="88">
        <f>IF(SUM(CY11:CY169)&lt;&gt;0,MIN(CY11:CY169),"N/A")</f>
        <v>7.337071307300509</v>
      </c>
      <c r="DC184" s="75"/>
      <c r="DD184" s="75"/>
      <c r="DE184" s="399" t="s">
        <v>152</v>
      </c>
      <c r="DF184" s="399"/>
      <c r="DG184" s="399"/>
      <c r="DH184" s="82"/>
      <c r="DI184" s="81">
        <f>IF(SUM(DF11:DF169)&lt;&gt;0,MIN(DF11:DF169),"N/A")</f>
        <v>7.307804131599081</v>
      </c>
      <c r="DJ184" s="87"/>
      <c r="DK184" s="80"/>
      <c r="DL184" s="83"/>
      <c r="DM184" s="399" t="s">
        <v>152</v>
      </c>
      <c r="DN184" s="399"/>
      <c r="DO184" s="399"/>
      <c r="DP184" s="82"/>
      <c r="DQ184" s="81">
        <f>IF(SUM(DM11:DM169)&lt;&gt;0,MIN(DM11:DM169),"N/A")</f>
        <v>7.311149584487534</v>
      </c>
      <c r="DR184" s="80"/>
      <c r="DS184" s="83"/>
      <c r="DT184" s="75"/>
      <c r="DU184" s="75"/>
      <c r="DV184" s="75"/>
      <c r="DW184" s="75"/>
      <c r="DX184" s="75"/>
      <c r="DY184" s="80"/>
      <c r="DZ184" s="86"/>
      <c r="EA184" s="85"/>
      <c r="EB184" s="85"/>
      <c r="EC184" s="85"/>
      <c r="ED184" s="85"/>
      <c r="EE184" s="85"/>
      <c r="EF184" s="84"/>
      <c r="EG184" s="83"/>
      <c r="EH184" s="399" t="s">
        <v>152</v>
      </c>
      <c r="EI184" s="399"/>
      <c r="EJ184" s="399"/>
      <c r="EK184" s="82"/>
      <c r="EL184" s="81">
        <f>IF(SUM(EH11:EH169)&lt;&gt;0,MIN(EH11:EH169),"N/A")</f>
        <v>7.2640625000000005</v>
      </c>
      <c r="EM184" s="80"/>
      <c r="EN184" s="83"/>
      <c r="EO184" s="399" t="s">
        <v>152</v>
      </c>
      <c r="EP184" s="399"/>
      <c r="EQ184" s="399"/>
      <c r="ER184" s="82"/>
      <c r="ES184" s="81">
        <f>IF(SUM(EO11:EO169)&lt;&gt;0,MIN(EO11:EO169),"N/A")</f>
        <v>7.2242808798646365</v>
      </c>
      <c r="ET184" s="80"/>
      <c r="EU184" s="83"/>
      <c r="EV184" s="399" t="s">
        <v>152</v>
      </c>
      <c r="EW184" s="399"/>
      <c r="EX184" s="399"/>
      <c r="EY184" s="82"/>
      <c r="EZ184" s="81">
        <f>IF(SUM(EV11:EV169)&lt;&gt;0,MIN(EV11:EV169),"N/A")</f>
        <v>7.519467028003612</v>
      </c>
      <c r="FA184" s="80"/>
      <c r="FB184" s="83"/>
      <c r="FC184" s="399" t="s">
        <v>152</v>
      </c>
      <c r="FD184" s="399"/>
      <c r="FE184" s="399"/>
      <c r="FF184" s="82"/>
      <c r="FG184" s="81">
        <f>IF(SUM(FC11:FC169)&lt;&gt;0,MIN(FC11:FC169),"N/A")</f>
        <v>7.490397923875432</v>
      </c>
      <c r="FH184" s="80"/>
      <c r="FI184"/>
      <c r="FJ184"/>
      <c r="FK184"/>
      <c r="FL184"/>
      <c r="FM184"/>
      <c r="FN184"/>
      <c r="FO184"/>
      <c r="FP184" s="72"/>
      <c r="FQ184" s="25"/>
      <c r="FR184" s="25"/>
      <c r="FS184" s="75"/>
      <c r="FT184" s="75"/>
      <c r="FU184" s="75"/>
      <c r="FV184" s="79"/>
      <c r="FW184" s="79"/>
      <c r="FX184" s="79"/>
      <c r="FY184" s="79"/>
      <c r="FZ184" s="79"/>
      <c r="GA184" s="79"/>
      <c r="GB184" s="79"/>
      <c r="GC184" s="79"/>
      <c r="GD184" s="75"/>
      <c r="GE184" s="75"/>
      <c r="GF184" s="75"/>
      <c r="GG184" s="75"/>
      <c r="GH184" s="75"/>
      <c r="GI184" s="75"/>
      <c r="GJ184" s="75"/>
      <c r="GK184" s="78"/>
      <c r="GL184" s="78"/>
    </row>
    <row r="185" spans="3:192" ht="12.75">
      <c r="C185" s="1"/>
      <c r="DZ185" s="78"/>
      <c r="EA185" s="78"/>
      <c r="EB185" s="78"/>
      <c r="EC185" s="78"/>
      <c r="ED185" s="78"/>
      <c r="EE185" s="78"/>
      <c r="EF185" s="78"/>
      <c r="EG185" s="77"/>
      <c r="EH185" s="77"/>
      <c r="EI185" s="78"/>
      <c r="EJ185" s="78"/>
      <c r="EK185" s="78"/>
      <c r="EL185" s="78"/>
      <c r="EM185" s="78"/>
      <c r="EN185" s="76"/>
      <c r="EO185" s="76"/>
      <c r="EP185" s="78"/>
      <c r="EQ185" s="78"/>
      <c r="ER185" s="78"/>
      <c r="ES185" s="78"/>
      <c r="ET185" s="78"/>
      <c r="EU185" s="77"/>
      <c r="EV185" s="77"/>
      <c r="EW185" s="49"/>
      <c r="EX185" s="49"/>
      <c r="EY185" s="49"/>
      <c r="EZ185" s="49"/>
      <c r="FA185" s="49"/>
      <c r="FB185" s="76"/>
      <c r="FC185" s="76"/>
      <c r="FD185" s="49"/>
      <c r="FE185" s="49"/>
      <c r="FF185" s="49"/>
      <c r="FG185" s="49"/>
      <c r="FH185" s="49"/>
      <c r="FI185"/>
      <c r="FJ185"/>
      <c r="FK185"/>
      <c r="FL185"/>
      <c r="FM185"/>
      <c r="FN185"/>
      <c r="FO185"/>
      <c r="FQ185" s="49"/>
      <c r="FR185" s="49"/>
      <c r="FS185" s="49"/>
      <c r="FT185" s="49"/>
      <c r="FU185" s="49"/>
      <c r="FV185" s="69"/>
      <c r="FW185" s="69"/>
      <c r="FX185" s="69"/>
      <c r="FY185" s="69"/>
      <c r="FZ185" s="69"/>
      <c r="GA185" s="69"/>
      <c r="GB185" s="69"/>
      <c r="GC185" s="69"/>
      <c r="GD185" s="49"/>
      <c r="GE185" s="49"/>
      <c r="GF185" s="49"/>
      <c r="GG185" s="49"/>
      <c r="GH185" s="49"/>
      <c r="GI185" s="49"/>
      <c r="GJ185" s="49"/>
    </row>
    <row r="186" spans="1:192" ht="13.5" thickBot="1">
      <c r="A186" s="1"/>
      <c r="B186" s="1"/>
      <c r="DZ186" s="78"/>
      <c r="EA186" s="78"/>
      <c r="EB186" s="78"/>
      <c r="EC186" s="78"/>
      <c r="ED186" s="78"/>
      <c r="EE186" s="78"/>
      <c r="EF186" s="78"/>
      <c r="EG186" s="77"/>
      <c r="EH186" s="77"/>
      <c r="EI186" s="78"/>
      <c r="EJ186" s="78"/>
      <c r="EK186" s="78"/>
      <c r="EL186" s="78"/>
      <c r="EM186" s="78"/>
      <c r="EN186" s="76"/>
      <c r="EO186" s="76"/>
      <c r="EP186" s="78"/>
      <c r="EQ186" s="78"/>
      <c r="ER186" s="78"/>
      <c r="ES186" s="78"/>
      <c r="ET186" s="78"/>
      <c r="EU186" s="77"/>
      <c r="EV186" s="77"/>
      <c r="EW186" s="49"/>
      <c r="EX186" s="49"/>
      <c r="EY186" s="49"/>
      <c r="EZ186" s="49"/>
      <c r="FA186" s="49"/>
      <c r="FB186" s="76"/>
      <c r="FC186" s="76"/>
      <c r="FD186" s="49"/>
      <c r="FE186" s="49"/>
      <c r="FF186" s="49"/>
      <c r="FG186" s="49"/>
      <c r="FH186" s="49"/>
      <c r="FI186"/>
      <c r="FJ186"/>
      <c r="FK186"/>
      <c r="FL186"/>
      <c r="FM186"/>
      <c r="FN186"/>
      <c r="FO186"/>
      <c r="FQ186" s="75"/>
      <c r="FR186" s="75"/>
      <c r="FS186" s="49"/>
      <c r="FT186" s="49"/>
      <c r="FU186" s="49"/>
      <c r="FV186" s="69"/>
      <c r="FW186" s="69"/>
      <c r="FX186" s="69"/>
      <c r="FY186" s="69"/>
      <c r="FZ186" s="69"/>
      <c r="GA186" s="69"/>
      <c r="GB186" s="69"/>
      <c r="GC186" s="69"/>
      <c r="GD186" s="49"/>
      <c r="GE186" s="49"/>
      <c r="GF186" s="49"/>
      <c r="GG186" s="49"/>
      <c r="GH186" s="49"/>
      <c r="GI186" s="49"/>
      <c r="GJ186" s="49"/>
    </row>
    <row r="187" spans="1:185" ht="12.75">
      <c r="A187" s="1"/>
      <c r="B187" s="1"/>
      <c r="FI187"/>
      <c r="FJ187"/>
      <c r="FK187"/>
      <c r="FL187"/>
      <c r="FM187"/>
      <c r="FN187"/>
      <c r="FO187"/>
      <c r="FQ187" s="49"/>
      <c r="FR187" s="49"/>
      <c r="FV187" s="71"/>
      <c r="GC187" s="71"/>
    </row>
    <row r="188" spans="165:185" ht="12.75">
      <c r="FI188"/>
      <c r="FJ188"/>
      <c r="FK188"/>
      <c r="FL188"/>
      <c r="FM188"/>
      <c r="FN188"/>
      <c r="FO188"/>
      <c r="FQ188" s="49"/>
      <c r="FR188" s="49"/>
      <c r="FV188" s="71"/>
      <c r="GC188" s="71"/>
    </row>
    <row r="189" spans="178:185" ht="12.75">
      <c r="FV189" s="71"/>
      <c r="GC189" s="71"/>
    </row>
    <row r="190" spans="178:185" ht="12.75">
      <c r="FV190" s="71"/>
      <c r="GC190" s="71"/>
    </row>
    <row r="191" spans="178:185" ht="12.75">
      <c r="FV191" s="71"/>
      <c r="GC191" s="71"/>
    </row>
    <row r="192" spans="178:185" ht="12.75">
      <c r="FV192" s="71"/>
      <c r="GC192" s="71"/>
    </row>
    <row r="193" spans="178:185" ht="12.75">
      <c r="FV193" s="71"/>
      <c r="GC193" s="71"/>
    </row>
    <row r="194" spans="178:185" ht="12.75">
      <c r="FV194" s="71"/>
      <c r="GC194" s="71"/>
    </row>
    <row r="195" spans="178:185" ht="12.75">
      <c r="FV195" s="71"/>
      <c r="GC195" s="71"/>
    </row>
    <row r="196" spans="178:185" ht="12.75">
      <c r="FV196" s="71"/>
      <c r="GC196" s="71"/>
    </row>
    <row r="197" spans="178:185" ht="12.75">
      <c r="FV197" s="71"/>
      <c r="GC197" s="71"/>
    </row>
    <row r="198" spans="178:185" ht="12.75">
      <c r="FV198" s="71"/>
      <c r="GC198" s="71"/>
    </row>
    <row r="199" spans="178:185" ht="12.75">
      <c r="FV199" s="71"/>
      <c r="GC199" s="71"/>
    </row>
    <row r="200" spans="178:185" ht="12.75">
      <c r="FV200" s="71"/>
      <c r="GC200" s="71"/>
    </row>
    <row r="201" spans="178:185" ht="12.75">
      <c r="FV201" s="71"/>
      <c r="GC201" s="71"/>
    </row>
    <row r="202" spans="178:185" ht="12.75">
      <c r="FV202" s="71"/>
      <c r="GC202" s="71"/>
    </row>
    <row r="203" spans="178:185" ht="12.75">
      <c r="FV203" s="71"/>
      <c r="GC203" s="71"/>
    </row>
    <row r="204" spans="178:185" ht="12.75">
      <c r="FV204" s="71"/>
      <c r="GC204" s="71"/>
    </row>
    <row r="205" spans="178:185" ht="12.75">
      <c r="FV205" s="71"/>
      <c r="GC205" s="71"/>
    </row>
    <row r="206" spans="178:185" ht="12.75">
      <c r="FV206" s="71"/>
      <c r="GC206" s="71"/>
    </row>
    <row r="207" spans="178:185" ht="12.75">
      <c r="FV207" s="71"/>
      <c r="GC207" s="71"/>
    </row>
    <row r="208" spans="178:185" ht="12.75">
      <c r="FV208" s="71"/>
      <c r="GC208" s="71"/>
    </row>
    <row r="209" spans="178:185" ht="12.75">
      <c r="FV209" s="71"/>
      <c r="GC209" s="71"/>
    </row>
    <row r="210" spans="178:185" ht="12.75">
      <c r="FV210" s="71"/>
      <c r="GC210" s="71"/>
    </row>
    <row r="211" spans="178:185" ht="12.75">
      <c r="FV211" s="71"/>
      <c r="GC211" s="71"/>
    </row>
    <row r="212" spans="178:185" ht="12.75">
      <c r="FV212" s="71"/>
      <c r="GC212" s="71"/>
    </row>
    <row r="213" spans="178:185" ht="12.75">
      <c r="FV213" s="71"/>
      <c r="GC213" s="71"/>
    </row>
    <row r="214" spans="178:185" ht="12.75">
      <c r="FV214" s="71"/>
      <c r="GC214" s="71"/>
    </row>
    <row r="215" spans="178:185" ht="12.75">
      <c r="FV215" s="71"/>
      <c r="GC215" s="71"/>
    </row>
    <row r="216" spans="178:185" ht="12.75">
      <c r="FV216" s="71"/>
      <c r="GC216" s="71"/>
    </row>
    <row r="217" spans="178:185" ht="12.75">
      <c r="FV217" s="71"/>
      <c r="GC217" s="71"/>
    </row>
    <row r="218" spans="178:185" ht="12.75">
      <c r="FV218" s="71"/>
      <c r="GC218" s="71"/>
    </row>
    <row r="219" spans="178:185" ht="12.75">
      <c r="FV219" s="71"/>
      <c r="GC219" s="71"/>
    </row>
    <row r="220" spans="178:185" ht="12.75">
      <c r="FV220" s="71"/>
      <c r="GC220" s="71"/>
    </row>
    <row r="221" spans="178:185" ht="12.75">
      <c r="FV221" s="71"/>
      <c r="GC221" s="71"/>
    </row>
    <row r="222" spans="178:185" ht="12.75">
      <c r="FV222" s="71"/>
      <c r="GC222" s="71"/>
    </row>
    <row r="223" spans="178:185" ht="12.75">
      <c r="FV223" s="71"/>
      <c r="GC223" s="71"/>
    </row>
    <row r="224" spans="178:185" ht="12.75">
      <c r="FV224" s="71"/>
      <c r="GC224" s="71"/>
    </row>
    <row r="225" spans="178:185" ht="12.75">
      <c r="FV225" s="71"/>
      <c r="GC225" s="71"/>
    </row>
    <row r="226" spans="178:185" ht="12.75">
      <c r="FV226" s="71"/>
      <c r="GC226" s="71"/>
    </row>
    <row r="227" spans="178:185" ht="12.75">
      <c r="FV227" s="71"/>
      <c r="GC227" s="71"/>
    </row>
    <row r="228" spans="178:185" ht="12.75">
      <c r="FV228" s="71"/>
      <c r="GC228" s="71"/>
    </row>
    <row r="229" spans="178:185" ht="12.75">
      <c r="FV229" s="71"/>
      <c r="GC229" s="71"/>
    </row>
    <row r="230" spans="178:185" ht="12.75">
      <c r="FV230" s="71"/>
      <c r="GC230" s="71"/>
    </row>
    <row r="231" spans="178:185" ht="12.75">
      <c r="FV231" s="71"/>
      <c r="GC231" s="71"/>
    </row>
    <row r="232" spans="178:185" ht="12.75">
      <c r="FV232" s="71"/>
      <c r="GC232" s="71"/>
    </row>
    <row r="233" spans="178:185" ht="12.75">
      <c r="FV233" s="71"/>
      <c r="GC233" s="71"/>
    </row>
    <row r="234" spans="178:185" ht="12.75">
      <c r="FV234" s="71"/>
      <c r="GC234" s="71"/>
    </row>
    <row r="235" spans="178:185" ht="12.75">
      <c r="FV235" s="71"/>
      <c r="GC235" s="71"/>
    </row>
    <row r="236" spans="178:185" ht="12.75">
      <c r="FV236" s="71"/>
      <c r="GC236" s="71"/>
    </row>
    <row r="237" spans="178:185" ht="12.75">
      <c r="FV237" s="71"/>
      <c r="GC237" s="71"/>
    </row>
    <row r="238" spans="178:185" ht="12.75">
      <c r="FV238" s="71"/>
      <c r="GC238" s="71"/>
    </row>
    <row r="239" spans="178:185" ht="12.75">
      <c r="FV239" s="71"/>
      <c r="GC239" s="71"/>
    </row>
    <row r="240" spans="178:185" ht="12.75">
      <c r="FV240" s="71"/>
      <c r="GC240" s="71"/>
    </row>
    <row r="241" spans="178:185" ht="12.75">
      <c r="FV241" s="71"/>
      <c r="GC241" s="71"/>
    </row>
    <row r="242" spans="178:185" ht="12.75">
      <c r="FV242" s="71"/>
      <c r="GC242" s="71"/>
    </row>
    <row r="243" spans="178:185" ht="12.75">
      <c r="FV243" s="71"/>
      <c r="GC243" s="71"/>
    </row>
    <row r="244" spans="178:185" ht="12.75">
      <c r="FV244" s="71"/>
      <c r="GC244" s="71"/>
    </row>
    <row r="245" spans="178:185" ht="12.75">
      <c r="FV245" s="71"/>
      <c r="GC245" s="71"/>
    </row>
    <row r="246" spans="178:185" ht="12.75">
      <c r="FV246" s="71"/>
      <c r="GC246" s="71"/>
    </row>
    <row r="247" spans="178:185" ht="12.75">
      <c r="FV247" s="71"/>
      <c r="GC247" s="71"/>
    </row>
    <row r="248" spans="178:185" ht="12.75">
      <c r="FV248" s="71"/>
      <c r="GC248" s="71"/>
    </row>
    <row r="249" spans="178:185" ht="12.75">
      <c r="FV249" s="71"/>
      <c r="GC249" s="71"/>
    </row>
    <row r="250" spans="178:185" ht="12.75">
      <c r="FV250" s="71"/>
      <c r="GC250" s="71"/>
    </row>
    <row r="251" spans="178:185" ht="12.75">
      <c r="FV251" s="71"/>
      <c r="GC251" s="71"/>
    </row>
    <row r="252" spans="178:185" ht="12.75">
      <c r="FV252" s="71"/>
      <c r="GC252" s="71"/>
    </row>
    <row r="253" spans="178:185" ht="12.75">
      <c r="FV253" s="71"/>
      <c r="GC253" s="71"/>
    </row>
    <row r="254" spans="178:185" ht="12.75">
      <c r="FV254" s="71"/>
      <c r="GC254" s="71"/>
    </row>
    <row r="255" spans="178:185" ht="12.75">
      <c r="FV255" s="71"/>
      <c r="GC255" s="71"/>
    </row>
    <row r="256" spans="178:185" ht="12.75">
      <c r="FV256" s="71"/>
      <c r="GC256" s="71"/>
    </row>
    <row r="257" spans="178:185" ht="12.75">
      <c r="FV257" s="71"/>
      <c r="GC257" s="71"/>
    </row>
    <row r="258" spans="178:185" ht="12.75">
      <c r="FV258" s="71"/>
      <c r="GC258" s="71"/>
    </row>
    <row r="259" spans="178:185" ht="12.75">
      <c r="FV259" s="71"/>
      <c r="GC259" s="71"/>
    </row>
    <row r="260" spans="178:185" ht="12.75">
      <c r="FV260" s="71"/>
      <c r="GC260" s="71"/>
    </row>
    <row r="261" spans="178:185" ht="12.75">
      <c r="FV261" s="71"/>
      <c r="GC261" s="71"/>
    </row>
    <row r="262" spans="178:185" ht="12.75">
      <c r="FV262" s="71"/>
      <c r="GC262" s="71"/>
    </row>
    <row r="263" spans="178:185" ht="12.75">
      <c r="FV263" s="71"/>
      <c r="GC263" s="71"/>
    </row>
    <row r="264" spans="178:185" ht="12.75">
      <c r="FV264" s="71"/>
      <c r="GC264" s="71"/>
    </row>
    <row r="265" spans="178:185" ht="12.75">
      <c r="FV265" s="71"/>
      <c r="GC265" s="71"/>
    </row>
    <row r="266" ht="12.75">
      <c r="FV266" s="71"/>
    </row>
    <row r="267" ht="12.75">
      <c r="FV267" s="71"/>
    </row>
    <row r="268" ht="12.75">
      <c r="FV268" s="71"/>
    </row>
    <row r="269" ht="12.75">
      <c r="FV269" s="71"/>
    </row>
    <row r="270" ht="12.75">
      <c r="FV270" s="71"/>
    </row>
    <row r="271" ht="12.75">
      <c r="FV271" s="71"/>
    </row>
    <row r="272" ht="12.75">
      <c r="FV272" s="71"/>
    </row>
    <row r="273" ht="12.75">
      <c r="FV273" s="71"/>
    </row>
    <row r="274" ht="12.75">
      <c r="FV274" s="71"/>
    </row>
    <row r="275" ht="12.75">
      <c r="FV275" s="71"/>
    </row>
    <row r="276" ht="12.75">
      <c r="FV276" s="71"/>
    </row>
    <row r="277" ht="12.75">
      <c r="FV277" s="71"/>
    </row>
    <row r="278" ht="12.75">
      <c r="FV278" s="71"/>
    </row>
    <row r="279" ht="12.75">
      <c r="FV279" s="71"/>
    </row>
    <row r="280" ht="12.75">
      <c r="FV280" s="71"/>
    </row>
    <row r="281" ht="12.75">
      <c r="FV281" s="71"/>
    </row>
    <row r="282" ht="12.75">
      <c r="FV282" s="71"/>
    </row>
    <row r="283" ht="12.75">
      <c r="FV283" s="71"/>
    </row>
    <row r="284" ht="12.75">
      <c r="FV284" s="71"/>
    </row>
    <row r="285" ht="12.75">
      <c r="FV285" s="71"/>
    </row>
    <row r="286" ht="12.75">
      <c r="FV286" s="71"/>
    </row>
    <row r="287" ht="12.75">
      <c r="FV287" s="71"/>
    </row>
    <row r="288" ht="12.75">
      <c r="FV288" s="71"/>
    </row>
    <row r="289" ht="12.75">
      <c r="FV289" s="71"/>
    </row>
    <row r="290" ht="12.75">
      <c r="FV290" s="71"/>
    </row>
    <row r="291" ht="12.75">
      <c r="FV291" s="71"/>
    </row>
    <row r="292" ht="12.75">
      <c r="FV292" s="71"/>
    </row>
    <row r="293" ht="12.75">
      <c r="FV293" s="71"/>
    </row>
    <row r="294" ht="12.75">
      <c r="FV294" s="71"/>
    </row>
    <row r="295" ht="12.75">
      <c r="FV295" s="71"/>
    </row>
    <row r="296" ht="12.75">
      <c r="FV296" s="71"/>
    </row>
    <row r="297" ht="12.75">
      <c r="FV297" s="71"/>
    </row>
    <row r="298" ht="12.75">
      <c r="FV298" s="71"/>
    </row>
    <row r="299" ht="12.75">
      <c r="FV299" s="71"/>
    </row>
    <row r="300" ht="12.75">
      <c r="FV300" s="71"/>
    </row>
    <row r="301" ht="12.75">
      <c r="FV301" s="71"/>
    </row>
    <row r="302" ht="12.75">
      <c r="FV302" s="71"/>
    </row>
    <row r="303" ht="12.75">
      <c r="FV303" s="71"/>
    </row>
    <row r="304" ht="12.75">
      <c r="FV304" s="71"/>
    </row>
    <row r="305" ht="12.75">
      <c r="FV305" s="71"/>
    </row>
    <row r="306" ht="12.75">
      <c r="FV306" s="71"/>
    </row>
    <row r="307" ht="12.75">
      <c r="FV307" s="71"/>
    </row>
    <row r="308" ht="12.75">
      <c r="FV308" s="71"/>
    </row>
    <row r="309" ht="12.75">
      <c r="FV309" s="71"/>
    </row>
    <row r="310" ht="12.75">
      <c r="FV310" s="71"/>
    </row>
    <row r="311" ht="12.75">
      <c r="FV311" s="71"/>
    </row>
    <row r="312" ht="12.75">
      <c r="FV312" s="71"/>
    </row>
    <row r="313" ht="12.75">
      <c r="FV313" s="71"/>
    </row>
    <row r="314" ht="12.75">
      <c r="FV314" s="71"/>
    </row>
    <row r="315" ht="12.75">
      <c r="FV315" s="71"/>
    </row>
    <row r="316" ht="12.75">
      <c r="FV316" s="71"/>
    </row>
    <row r="317" ht="12.75">
      <c r="FV317" s="71"/>
    </row>
    <row r="318" ht="12.75">
      <c r="FV318" s="71"/>
    </row>
    <row r="319" ht="12.75">
      <c r="FV319" s="71"/>
    </row>
    <row r="320" ht="12.75">
      <c r="FV320" s="71"/>
    </row>
    <row r="321" ht="12.75">
      <c r="FV321" s="71"/>
    </row>
    <row r="322" ht="12.75">
      <c r="FV322" s="71"/>
    </row>
  </sheetData>
  <sheetProtection password="CDAA" sheet="1" objects="1" scenarios="1" autoFilter="0" pivotTables="0"/>
  <autoFilter ref="A10:GL167"/>
  <mergeCells count="227">
    <mergeCell ref="GD7:GE8"/>
    <mergeCell ref="GF7:GJ8"/>
    <mergeCell ref="CE8:CF8"/>
    <mergeCell ref="D9:J9"/>
    <mergeCell ref="K9:Q9"/>
    <mergeCell ref="R9:X9"/>
    <mergeCell ref="Y9:AE9"/>
    <mergeCell ref="AF9:AL9"/>
    <mergeCell ref="AM9:AS9"/>
    <mergeCell ref="GI9:GI10"/>
    <mergeCell ref="EG173:EM173"/>
    <mergeCell ref="EN173:ET173"/>
    <mergeCell ref="EU173:FA173"/>
    <mergeCell ref="FB173:FH173"/>
    <mergeCell ref="DS173:DY173"/>
    <mergeCell ref="DZ173:EF173"/>
    <mergeCell ref="GJ9:GJ10"/>
    <mergeCell ref="GD9:GD10"/>
    <mergeCell ref="GE9:GE10"/>
    <mergeCell ref="GF9:GF10"/>
    <mergeCell ref="GG9:GG10"/>
    <mergeCell ref="FI9:FO9"/>
    <mergeCell ref="A1:C6"/>
    <mergeCell ref="A7:C8"/>
    <mergeCell ref="FW7:GB8"/>
    <mergeCell ref="CX9:DD9"/>
    <mergeCell ref="DE9:DK9"/>
    <mergeCell ref="DL9:DR9"/>
    <mergeCell ref="DS9:DY9"/>
    <mergeCell ref="AT9:AZ9"/>
    <mergeCell ref="BA9:BG9"/>
    <mergeCell ref="BH9:BN9"/>
    <mergeCell ref="CJ9:CP9"/>
    <mergeCell ref="CQ9:CW9"/>
    <mergeCell ref="BO9:BU9"/>
    <mergeCell ref="BV9:CB9"/>
    <mergeCell ref="CD9:CE9"/>
    <mergeCell ref="FQ9:FU9"/>
    <mergeCell ref="FW9:GB9"/>
    <mergeCell ref="DZ9:EF9"/>
    <mergeCell ref="EG9:EM9"/>
    <mergeCell ref="EN9:ET9"/>
    <mergeCell ref="EU9:FA9"/>
    <mergeCell ref="FB9:FH9"/>
    <mergeCell ref="A174:B174"/>
    <mergeCell ref="CD174:CE174"/>
    <mergeCell ref="DM174:DO174"/>
    <mergeCell ref="CQ173:CW173"/>
    <mergeCell ref="CX173:DD173"/>
    <mergeCell ref="DE173:DJ173"/>
    <mergeCell ref="DL173:DR173"/>
    <mergeCell ref="BA173:BG173"/>
    <mergeCell ref="BH173:BN173"/>
    <mergeCell ref="BO173:BU173"/>
    <mergeCell ref="BV173:CB173"/>
    <mergeCell ref="CE173:CF173"/>
    <mergeCell ref="CJ173:CP173"/>
    <mergeCell ref="D173:J173"/>
    <mergeCell ref="K173:Q173"/>
    <mergeCell ref="R173:X173"/>
    <mergeCell ref="Y173:AE173"/>
    <mergeCell ref="AF173:AL173"/>
    <mergeCell ref="AM173:AS173"/>
    <mergeCell ref="AT173:AZ173"/>
    <mergeCell ref="FQ174:FR174"/>
    <mergeCell ref="D175:F175"/>
    <mergeCell ref="K175:M175"/>
    <mergeCell ref="R175:T175"/>
    <mergeCell ref="Y175:AA175"/>
    <mergeCell ref="AF175:AH175"/>
    <mergeCell ref="AM175:AO175"/>
    <mergeCell ref="AT175:AV175"/>
    <mergeCell ref="BA175:BC175"/>
    <mergeCell ref="BH175:BJ175"/>
    <mergeCell ref="BO175:BQ175"/>
    <mergeCell ref="AM176:AO176"/>
    <mergeCell ref="AT176:AV176"/>
    <mergeCell ref="BA176:BC176"/>
    <mergeCell ref="BH176:BJ176"/>
    <mergeCell ref="DM175:DO175"/>
    <mergeCell ref="EH175:EJ175"/>
    <mergeCell ref="EO175:EQ175"/>
    <mergeCell ref="EV175:EX175"/>
    <mergeCell ref="CX175:CZ175"/>
    <mergeCell ref="DE175:DG175"/>
    <mergeCell ref="BV175:BX175"/>
    <mergeCell ref="CJ175:CL175"/>
    <mergeCell ref="CQ175:CS175"/>
    <mergeCell ref="EO176:EQ176"/>
    <mergeCell ref="EV176:EX176"/>
    <mergeCell ref="FC176:FE176"/>
    <mergeCell ref="DE176:DG176"/>
    <mergeCell ref="DM176:DO176"/>
    <mergeCell ref="EH176:EJ176"/>
    <mergeCell ref="FC175:FE175"/>
    <mergeCell ref="FC179:FE179"/>
    <mergeCell ref="CX179:CZ179"/>
    <mergeCell ref="DE179:DG179"/>
    <mergeCell ref="DM179:DO179"/>
    <mergeCell ref="EH179:EJ179"/>
    <mergeCell ref="EO179:EQ179"/>
    <mergeCell ref="EV179:EX179"/>
    <mergeCell ref="CQ179:CS179"/>
    <mergeCell ref="FW176:FX176"/>
    <mergeCell ref="D179:F179"/>
    <mergeCell ref="K179:M179"/>
    <mergeCell ref="R179:T179"/>
    <mergeCell ref="Y179:AA179"/>
    <mergeCell ref="AF179:AH179"/>
    <mergeCell ref="AM179:AO179"/>
    <mergeCell ref="CJ176:CL176"/>
    <mergeCell ref="CQ176:CS176"/>
    <mergeCell ref="CX176:CZ176"/>
    <mergeCell ref="D176:F176"/>
    <mergeCell ref="K176:M176"/>
    <mergeCell ref="R176:T176"/>
    <mergeCell ref="Y176:AA176"/>
    <mergeCell ref="AF176:AH176"/>
    <mergeCell ref="AT179:AV179"/>
    <mergeCell ref="BA179:BC179"/>
    <mergeCell ref="BH179:BJ179"/>
    <mergeCell ref="BO179:BQ179"/>
    <mergeCell ref="BV179:BX179"/>
    <mergeCell ref="CJ179:CL179"/>
    <mergeCell ref="BO176:BQ176"/>
    <mergeCell ref="BV176:BX176"/>
    <mergeCell ref="A181:B181"/>
    <mergeCell ref="D181:F181"/>
    <mergeCell ref="K181:M181"/>
    <mergeCell ref="R181:T181"/>
    <mergeCell ref="Y181:AA181"/>
    <mergeCell ref="AF181:AH181"/>
    <mergeCell ref="EO180:EQ180"/>
    <mergeCell ref="EV180:EX180"/>
    <mergeCell ref="FC180:FE180"/>
    <mergeCell ref="BH180:BJ180"/>
    <mergeCell ref="BO180:BQ180"/>
    <mergeCell ref="BV180:BX180"/>
    <mergeCell ref="CJ180:CL180"/>
    <mergeCell ref="CQ180:CS180"/>
    <mergeCell ref="CX180:CZ180"/>
    <mergeCell ref="DE180:DG180"/>
    <mergeCell ref="DM180:DO180"/>
    <mergeCell ref="EH180:EJ180"/>
    <mergeCell ref="D180:F180"/>
    <mergeCell ref="K180:M180"/>
    <mergeCell ref="R180:T180"/>
    <mergeCell ref="Y180:AA180"/>
    <mergeCell ref="AF180:AH180"/>
    <mergeCell ref="AM180:AO180"/>
    <mergeCell ref="AT180:AV180"/>
    <mergeCell ref="BA180:BC180"/>
    <mergeCell ref="DE181:DG181"/>
    <mergeCell ref="DM181:DO181"/>
    <mergeCell ref="EH181:EJ181"/>
    <mergeCell ref="EO181:EQ181"/>
    <mergeCell ref="EV181:EX181"/>
    <mergeCell ref="FC181:FE181"/>
    <mergeCell ref="D182:F182"/>
    <mergeCell ref="K182:M182"/>
    <mergeCell ref="R182:T182"/>
    <mergeCell ref="Y182:AA182"/>
    <mergeCell ref="AF182:AH182"/>
    <mergeCell ref="AM182:AO182"/>
    <mergeCell ref="AT182:AV182"/>
    <mergeCell ref="AM181:AO181"/>
    <mergeCell ref="AT181:AV181"/>
    <mergeCell ref="BA181:BC181"/>
    <mergeCell ref="BH181:BJ181"/>
    <mergeCell ref="BO181:BQ181"/>
    <mergeCell ref="BV181:BX181"/>
    <mergeCell ref="CJ181:CL181"/>
    <mergeCell ref="CQ181:CS181"/>
    <mergeCell ref="CX181:CZ181"/>
    <mergeCell ref="BA182:BC182"/>
    <mergeCell ref="BH182:BJ182"/>
    <mergeCell ref="BO182:BQ182"/>
    <mergeCell ref="BV182:BX182"/>
    <mergeCell ref="CJ182:CL182"/>
    <mergeCell ref="CQ182:CS182"/>
    <mergeCell ref="FC182:FE182"/>
    <mergeCell ref="CX182:CZ182"/>
    <mergeCell ref="DE182:DG182"/>
    <mergeCell ref="DM182:DO182"/>
    <mergeCell ref="EH182:EJ182"/>
    <mergeCell ref="EO182:EQ182"/>
    <mergeCell ref="EV182:EX182"/>
    <mergeCell ref="D184:F184"/>
    <mergeCell ref="K184:M184"/>
    <mergeCell ref="R184:T184"/>
    <mergeCell ref="Y184:AA184"/>
    <mergeCell ref="AF184:AH184"/>
    <mergeCell ref="BO183:BQ183"/>
    <mergeCell ref="D183:F183"/>
    <mergeCell ref="K183:M183"/>
    <mergeCell ref="R183:T183"/>
    <mergeCell ref="Y183:AA183"/>
    <mergeCell ref="AF183:AH183"/>
    <mergeCell ref="AM183:AO183"/>
    <mergeCell ref="AT183:AV183"/>
    <mergeCell ref="BA183:BC183"/>
    <mergeCell ref="BH183:BJ183"/>
    <mergeCell ref="AM184:AO184"/>
    <mergeCell ref="AT184:AV184"/>
    <mergeCell ref="BA184:BC184"/>
    <mergeCell ref="BH184:BJ184"/>
    <mergeCell ref="BO184:BQ184"/>
    <mergeCell ref="BV184:BX184"/>
    <mergeCell ref="EV184:EX184"/>
    <mergeCell ref="DM184:DO184"/>
    <mergeCell ref="EH184:EJ184"/>
    <mergeCell ref="EO184:EQ184"/>
    <mergeCell ref="FC184:FE184"/>
    <mergeCell ref="CJ184:CL184"/>
    <mergeCell ref="CQ184:CS184"/>
    <mergeCell ref="CX184:CZ184"/>
    <mergeCell ref="DE184:DG184"/>
    <mergeCell ref="BV183:BX183"/>
    <mergeCell ref="CJ183:CL183"/>
    <mergeCell ref="CQ183:CS183"/>
    <mergeCell ref="EV183:EX183"/>
    <mergeCell ref="FC183:FE183"/>
    <mergeCell ref="CX183:CZ183"/>
    <mergeCell ref="DE183:DG183"/>
    <mergeCell ref="DM183:DO183"/>
    <mergeCell ref="EH183:EJ183"/>
    <mergeCell ref="EO183:EQ183"/>
  </mergeCells>
  <conditionalFormatting sqref="CX40:DD40 CJ40:CU40 DR18:DR19 DE18:DP19 DE138:DR138 CJ18:DD23 A65:C82 DE139:DK139 CJ54:DD64 CJ53:CW53 DE20:DR23 DL117:DR117 DE140:DR167 CJ24:CW24 CJ25:DR31 DL24:DR24 A32:C36 BH37:BI167 CJ11:DR11 CJ99:DD115 DE121:DR136 EU88:FC88 EM21:FH22 EM28:FH29 EM132:FH137 EM161:FH164 EM31:FH31 EM139:FH141 EM152:FH154 EM122:FH124 EM156:FH158 EM166:FH167 ER89:FC92 ER95:FC97 EM120:FC120 ET98:FC98 EM147:FH149 EG49:FH53 EG55:FH56 EG61:FH63 EG65:FH82 EG84:EH84 EM86:FC87 EN20:FH20 EN32:FC33 EN40:FH40 EN44:FH44 EU117:FH117 EU54:FH54 EU60:FH60 EU85:FC85 EU93:FC94 EU129:FH129 EU131:FH131 FB57:FH59 FB142:FH146 FB18:FH19 FB160:FH160 FB46:FH46 FB23:FH27 EU99:FH103 FB105:FH112 EN113:FH114 CJ38:DR38 EG34:EH37 CJ13:CK13 CN13:CR13 CJ17:CK17 CN17:CR17 CL13:CM17 CJ37:CK37 CN37:CR37 CL32:CM37 CU17:CY17 CU13:CY13 CS13:CT17 CU37:CY37 CS32:CT37 CU83:CY84 CU85:CW85 CU86:CY98 CJ83:CT98 CJ116:CT116 DB13:DF13 DB17:DF17 CZ13:DA17 CZ32:DA37 CJ41:DD45 CJ47:DD52 DB86:DD98 DB83:DD84 CZ83:DA98 CV116:DD116 CJ118:DD167 CJ12:DI12 DI13:DM13 DI17:DM17 DG13:DH17 DB37:DF37 DI37:DM37 DG32:DH37 DE120:DF120 DI120:DM120 DG118:DH120 DL12:DR12 DP17:DR17 DP13:DR13 DN13:DO17 DP37:DR37 DN32:DO37 DE40:DR45 DE47:DR64 DE83:DR116 DL118:DM119 DN118:DR120 EK34:FC37 FD32:FH37 EN42:FH42 FD47:FE48 FD83:FH98 FB115:FH116 FF120:FH120 FD118:FE120 EK84:FC84 EU83:FC83 GH65:GH103 GH11:GH29 GH131:GH137 GH31:GH38 GH139:GH149 GH152:GH154 GH122:GH124 GH156:GH158 GH166:GH167 GH120 GH49:GH63 GH40 GH42 GH44 GH105:GH117 GH129 GH160:GH164 GH46 EM11:FH12 A83:BG167 BJ83:CC167 A37:BG43 A11:CC31 FW11:FX167 A45:BG56 A44:BB44 BE44:BG44 A58:BG64 A57:BC57 BE57:BG57 BJ37:CC64 EN15:FH17 GI11:GJ167 GE11:GE167 FN46:FO46 FL46">
    <cfRule type="expression" priority="24" dxfId="6" stopIfTrue="1">
      <formula>MOD(ROW(),2)=1</formula>
    </cfRule>
  </conditionalFormatting>
  <conditionalFormatting sqref="DQ19">
    <cfRule type="expression" priority="23" dxfId="6" stopIfTrue="1">
      <formula>MOD(ROW(),2)=1</formula>
    </cfRule>
  </conditionalFormatting>
  <conditionalFormatting sqref="EG40:EL40 EG20:EL26 EG42:EH42 EG145:EL167 EG28:EL31 EG45:EL45 EG85:EH98 EG99:EL115 EG32:EH33 EK32:EL33 EK42:EL42 EK85:EL98 EG117:EL117 EG116:EH116 EK116:EL116 EG121:EL143 EG118:EH120 EK118:EL120">
    <cfRule type="expression" priority="22" dxfId="6" stopIfTrue="1">
      <formula>MOD(ROW(),2)=1</formula>
    </cfRule>
  </conditionalFormatting>
  <conditionalFormatting sqref="EM40 EM90:EO92 EM42 EM45 EM32:EM33 EM20 EM93 EM104:ET107 EM99:EM103 EM117 EM130:ET130 EM128:EM129 EM131 EM159:EM160 EM108:EM114 EM24:FA24 EM23:ET23 EM26:FA26 EM25:ET25 EM30:ET30 EM94:EO98 EM115:ET115 EM138:ET138 EM145:ET146 EM143:ET143 EM150:ET150 EM118:FA119 EM121:FA121 EM125:FA127 EM142:FA142 EM151:FA151 EM155:FA155 EM165:FA165 ER94:ET94 EM116:FA116 ER98">
    <cfRule type="expression" priority="21" dxfId="6" stopIfTrue="1">
      <formula>MOD(ROW(),2)=1</formula>
    </cfRule>
  </conditionalFormatting>
  <conditionalFormatting sqref="EG11:EL12 EI13:EJ17 EI32:EJ37 EI42:EJ42 EI48:EJ48 EI83:EJ98 EI116:EJ116 EI118:EJ120">
    <cfRule type="expression" priority="20" dxfId="6" stopIfTrue="1">
      <formula>MOD(ROW(),2)=1</formula>
    </cfRule>
  </conditionalFormatting>
  <conditionalFormatting sqref="EM85 EG83:EH83 EG54:EM54 EG58:FA58 EG57:EM57 EG60:EM60 EM89:EO89 EM88 EG59:ET59 EG64:ET64 EP89:EQ92 EP94:EQ98 EG48:EH48 EK48:FA48 EK83:EM83">
    <cfRule type="expression" priority="19" dxfId="6" stopIfTrue="1">
      <formula>MOD(ROW(),2)=1</formula>
    </cfRule>
  </conditionalFormatting>
  <conditionalFormatting sqref="EG38:FA38">
    <cfRule type="expression" priority="18" dxfId="6" stopIfTrue="1">
      <formula>MOD(ROW(),2)=1</formula>
    </cfRule>
  </conditionalFormatting>
  <conditionalFormatting sqref="EN18:ET19">
    <cfRule type="expression" priority="17" dxfId="6" stopIfTrue="1">
      <formula>MOD(ROW(),2)=1</formula>
    </cfRule>
  </conditionalFormatting>
  <conditionalFormatting sqref="EN41:ET41">
    <cfRule type="expression" priority="16" dxfId="6" stopIfTrue="1">
      <formula>MOD(ROW(),2)=1</formula>
    </cfRule>
  </conditionalFormatting>
  <conditionalFormatting sqref="EN45:FA45">
    <cfRule type="expression" priority="15" dxfId="6" stopIfTrue="1">
      <formula>MOD(ROW(),2)=1</formula>
    </cfRule>
  </conditionalFormatting>
  <conditionalFormatting sqref="EN108:FA112">
    <cfRule type="expression" priority="14" dxfId="6" stopIfTrue="1">
      <formula>MOD(ROW(),2)=1</formula>
    </cfRule>
  </conditionalFormatting>
  <conditionalFormatting sqref="EN117:ET117">
    <cfRule type="expression" priority="13" dxfId="6" stopIfTrue="1">
      <formula>MOD(ROW(),2)=1</formula>
    </cfRule>
  </conditionalFormatting>
  <conditionalFormatting sqref="EU43:FA43">
    <cfRule type="expression" priority="12" dxfId="6" stopIfTrue="1">
      <formula>MOD(ROW(),2)=1</formula>
    </cfRule>
  </conditionalFormatting>
  <conditionalFormatting sqref="EU144:FA144">
    <cfRule type="expression" priority="11" dxfId="6" stopIfTrue="1">
      <formula>MOD(ROW(),2)=1</formula>
    </cfRule>
  </conditionalFormatting>
  <conditionalFormatting sqref="ES98">
    <cfRule type="expression" priority="10" dxfId="6" stopIfTrue="1">
      <formula>MOD(ROW(),2)=1</formula>
    </cfRule>
  </conditionalFormatting>
  <conditionalFormatting sqref="FJ14:FO14">
    <cfRule type="expression" priority="6" dxfId="6" stopIfTrue="1">
      <formula>MOD(ROW(),2)=1</formula>
    </cfRule>
  </conditionalFormatting>
  <conditionalFormatting sqref="CD11:CI158 CD159:CH167">
    <cfRule type="expression" priority="9" dxfId="6" stopIfTrue="1">
      <formula>MOD(ROW(),2)=1</formula>
    </cfRule>
  </conditionalFormatting>
  <conditionalFormatting sqref="FY11:GC167 FQ11:FU167">
    <cfRule type="expression" priority="8" dxfId="6" stopIfTrue="1">
      <formula>MOD(ROW(),2)=1</formula>
    </cfRule>
  </conditionalFormatting>
  <conditionalFormatting sqref="FI158:FO158 FI40:FO40 FI49:FO54 FI160:FO164 FI31:FO37 FI15:FO22 FI105:FO117 FI120:FO120 FI65:FO98 FI11:FO12 FI166:FO167 FI56:FO63 FI24:FO29">
    <cfRule type="expression" priority="7" dxfId="6" stopIfTrue="1">
      <formula>MOD(ROW(),2)=1</formula>
    </cfRule>
  </conditionalFormatting>
  <conditionalFormatting sqref="FI41:FO42 FI44:FO45 FI48:FO48 FI46:FK46">
    <cfRule type="expression" priority="4" dxfId="6" stopIfTrue="1">
      <formula>MOD(ROW(),2)=1</formula>
    </cfRule>
  </conditionalFormatting>
  <conditionalFormatting sqref="GF11:GG12 GG13:GG167 GF13:GF168">
    <cfRule type="expression" priority="5" dxfId="6" stopIfTrue="1">
      <formula>MOD(ROW(),2)=1</formula>
    </cfRule>
  </conditionalFormatting>
  <conditionalFormatting sqref="FI159:FO159">
    <cfRule type="expression" priority="3" dxfId="6" stopIfTrue="1">
      <formula>MOD(ROW(),2)=1</formula>
    </cfRule>
  </conditionalFormatting>
  <conditionalFormatting sqref="FI165:FO165">
    <cfRule type="expression" priority="2" dxfId="6" stopIfTrue="1">
      <formula>MOD(ROW(),2)=1</formula>
    </cfRule>
  </conditionalFormatting>
  <conditionalFormatting sqref="GD11:GD167">
    <cfRule type="expression" priority="1" dxfId="6" stopIfTrue="1">
      <formula>MOD(ROW(),2)=1</formula>
    </cfRule>
  </conditionalFormatting>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I124"/>
  <sheetViews>
    <sheetView workbookViewId="0" topLeftCell="A1">
      <selection activeCell="J10" sqref="J10"/>
    </sheetView>
  </sheetViews>
  <sheetFormatPr defaultColWidth="9.140625" defaultRowHeight="12.75"/>
  <cols>
    <col min="1" max="1" width="19.140625" style="0" customWidth="1"/>
    <col min="2" max="2" width="28.7109375" style="0" customWidth="1"/>
    <col min="3" max="3" width="15.28125" style="0" customWidth="1"/>
    <col min="4" max="4" width="17.00390625" style="0" customWidth="1"/>
  </cols>
  <sheetData>
    <row r="1" spans="1:4" ht="35.25" customHeight="1" thickBot="1">
      <c r="A1" s="366">
        <v>2011</v>
      </c>
      <c r="C1" s="336"/>
      <c r="D1" s="337"/>
    </row>
    <row r="2" spans="1:6" s="57" customFormat="1" ht="15.75" thickBot="1">
      <c r="A2" s="351" t="s">
        <v>341</v>
      </c>
      <c r="B2" s="352" t="s">
        <v>4</v>
      </c>
      <c r="C2" s="352" t="s">
        <v>156</v>
      </c>
      <c r="D2" s="352" t="s">
        <v>11</v>
      </c>
      <c r="E2" s="352" t="s">
        <v>291</v>
      </c>
      <c r="F2" s="353" t="s">
        <v>153</v>
      </c>
    </row>
    <row r="3" spans="1:9" ht="13.5" thickBot="1">
      <c r="A3" s="156" t="s">
        <v>12</v>
      </c>
      <c r="B3" s="354" t="str">
        <f>' 3. Master Data '!B11</f>
        <v>Allen -TB #21</v>
      </c>
      <c r="C3" s="355">
        <f>VLOOKUP(B3,' 3. Master Data '!$B$11:$FU$167,' 3. Master Data '!$CE$4,FALSE)</f>
        <v>911.5699999999999</v>
      </c>
      <c r="D3" s="355">
        <f>VLOOKUP(B3,' 3. Master Data '!$B$11:$FU$167,' 3. Master Data '!$CG$4,FALSE)</f>
        <v>157.8585714285714</v>
      </c>
      <c r="E3" s="355">
        <f>SUM(C3:D3)</f>
        <v>1069.4285714285713</v>
      </c>
      <c r="F3" s="356">
        <f>VLOOKUP(B3,' 3. Master Data '!$B$11:$CH$167,' 3. Master Data '!$CF$4,FALSE)</f>
        <v>7.390984784492688</v>
      </c>
      <c r="H3" s="404" t="s">
        <v>389</v>
      </c>
      <c r="I3" s="473"/>
    </row>
    <row r="4" spans="1:9" ht="12.75">
      <c r="A4" s="30" t="s">
        <v>14</v>
      </c>
      <c r="B4" s="21" t="str">
        <f>' 3. Master Data '!B12</f>
        <v>Bardstown Independent IC #6</v>
      </c>
      <c r="C4" s="69">
        <f>VLOOKUP(B4,' 3. Master Data '!$B$11:$FU$167,' 3. Master Data '!$CE$4,FALSE)</f>
        <v>1449</v>
      </c>
      <c r="D4" s="69">
        <f>VLOOKUP(B4,' 3. Master Data '!$B$11:$FU$167,' 3. Master Data '!$CG$4,FALSE)</f>
        <v>422.9047619047619</v>
      </c>
      <c r="E4" s="69">
        <f aca="true" t="shared" si="0" ref="E4:E42">SUM(C4:D4)</f>
        <v>1871.904761904762</v>
      </c>
      <c r="F4" s="357">
        <f>VLOOKUP(B4,' 3. Master Data '!$B$11:$CH$167,' 3. Master Data '!$CF$4,FALSE)</f>
        <v>8.138716356107661</v>
      </c>
      <c r="H4" s="42">
        <f>COUNTIF(A3:A123,"TB")</f>
        <v>95</v>
      </c>
      <c r="I4" s="43" t="s">
        <v>12</v>
      </c>
    </row>
    <row r="5" spans="1:9" ht="13.5" thickBot="1">
      <c r="A5" s="30" t="s">
        <v>14</v>
      </c>
      <c r="B5" s="21" t="str">
        <f>' 3. Master Data '!B13</f>
        <v>Barren IC #1</v>
      </c>
      <c r="C5" s="69">
        <f>VLOOKUP(B5,' 3. Master Data '!$B$11:$FU$167,' 3. Master Data '!$CE$4,FALSE)</f>
        <v>922.63</v>
      </c>
      <c r="D5" s="69">
        <f>VLOOKUP(B5,' 3. Master Data '!$B$11:$FU$167,' 3. Master Data '!$CG$4,FALSE)</f>
        <v>218.71126984126988</v>
      </c>
      <c r="E5" s="69">
        <f t="shared" si="0"/>
        <v>1141.3412698412699</v>
      </c>
      <c r="F5" s="357">
        <f>VLOOKUP(B5,' 3. Master Data '!$B$11:$CH$167,' 3. Master Data '!$CF$4,FALSE)</f>
        <v>7.793427484473733</v>
      </c>
      <c r="H5" s="108">
        <f>COUNTIF(A3:A123,"IC")</f>
        <v>26</v>
      </c>
      <c r="I5" s="29" t="s">
        <v>14</v>
      </c>
    </row>
    <row r="6" spans="1:9" ht="13.5" thickBot="1">
      <c r="A6" s="30" t="s">
        <v>14</v>
      </c>
      <c r="B6" s="21" t="str">
        <f>' 3. Master Data '!B17</f>
        <v>Bath IC #1166</v>
      </c>
      <c r="C6" s="69">
        <f>VLOOKUP(B6,' 3. Master Data '!$B$11:$FU$167,' 3. Master Data '!$CE$4,FALSE)</f>
        <v>1256.62</v>
      </c>
      <c r="D6" s="69">
        <f>VLOOKUP(B6,' 3. Master Data '!$B$11:$FU$167,' 3. Master Data '!$CG$4,FALSE)</f>
        <v>483.1736507936512</v>
      </c>
      <c r="E6" s="69">
        <f t="shared" si="0"/>
        <v>1739.793650793651</v>
      </c>
      <c r="F6" s="357">
        <f>VLOOKUP(B6,' 3. Master Data '!$B$11:$CH$167,' 3. Master Data '!$CF$4,FALSE)</f>
        <v>8.722366347821936</v>
      </c>
      <c r="H6" s="358">
        <f>SUM(H4:H5)</f>
        <v>121</v>
      </c>
      <c r="I6" s="359" t="s">
        <v>191</v>
      </c>
    </row>
    <row r="7" spans="1:6" ht="12.75">
      <c r="A7" s="30" t="s">
        <v>12</v>
      </c>
      <c r="B7" s="21" t="str">
        <f>' 3. Master Data '!B18</f>
        <v>Boone TB #294</v>
      </c>
      <c r="C7" s="69">
        <f>VLOOKUP(B7,' 3. Master Data '!$B$11:$FU$167,' 3. Master Data '!$CE$4,FALSE)</f>
        <v>515.55</v>
      </c>
      <c r="D7" s="69">
        <f>VLOOKUP(B7,' 3. Master Data '!$B$11:$FU$167,' 3. Master Data '!$CG$4,FALSE)</f>
        <v>260.68809523809534</v>
      </c>
      <c r="E7" s="69">
        <f t="shared" si="0"/>
        <v>776.2380952380953</v>
      </c>
      <c r="F7" s="357">
        <f>VLOOKUP(B7,' 3. Master Data '!$B$11:$CH$167,' 3. Master Data '!$CF$4,FALSE)</f>
        <v>9.485597905149842</v>
      </c>
    </row>
    <row r="8" spans="1:6" ht="12.75">
      <c r="A8" s="30" t="s">
        <v>12</v>
      </c>
      <c r="B8" s="21" t="str">
        <f>' 3. Master Data '!B19</f>
        <v>Boone TB #295</v>
      </c>
      <c r="C8" s="69">
        <f>VLOOKUP(B8,' 3. Master Data '!$B$11:$FU$167,' 3. Master Data '!$CE$4,FALSE)</f>
        <v>566.69</v>
      </c>
      <c r="D8" s="69">
        <f>VLOOKUP(B8,' 3. Master Data '!$B$11:$FU$167,' 3. Master Data '!$CG$4,FALSE)</f>
        <v>279.40206349206346</v>
      </c>
      <c r="E8" s="69">
        <f t="shared" si="0"/>
        <v>846.0920634920635</v>
      </c>
      <c r="F8" s="357">
        <f>VLOOKUP(B8,' 3. Master Data '!$B$11:$CH$167,' 3. Master Data '!$CF$4,FALSE)</f>
        <v>9.40616562847412</v>
      </c>
    </row>
    <row r="9" spans="1:6" ht="12.75">
      <c r="A9" s="30" t="s">
        <v>12</v>
      </c>
      <c r="B9" s="21" t="str">
        <f>' 3. Master Data '!B20</f>
        <v>BreathittTB #30</v>
      </c>
      <c r="C9" s="69">
        <f>VLOOKUP(B9,' 3. Master Data '!$B$11:$FU$167,' 3. Master Data '!$CE$4,FALSE)</f>
        <v>1774.07</v>
      </c>
      <c r="D9" s="69">
        <f>VLOOKUP(B9,' 3. Master Data '!$B$11:$FU$167,' 3. Master Data '!$CG$4,FALSE)</f>
        <v>944.966206896552</v>
      </c>
      <c r="E9" s="69">
        <f t="shared" si="0"/>
        <v>2719.036206896552</v>
      </c>
      <c r="F9" s="357">
        <f>VLOOKUP(B9,' 3. Master Data '!$B$11:$CH$167,' 3. Master Data '!$CF$4,FALSE)</f>
        <v>8.88939557063701</v>
      </c>
    </row>
    <row r="10" spans="1:6" ht="12.75">
      <c r="A10" s="30" t="s">
        <v>12</v>
      </c>
      <c r="B10" s="21" t="str">
        <f>' 3. Master Data '!B21</f>
        <v>BreathittTB #1</v>
      </c>
      <c r="C10" s="69">
        <f>VLOOKUP(B10,' 3. Master Data '!$B$11:$FU$167,' 3. Master Data '!$CE$4,FALSE)</f>
        <v>1386.9</v>
      </c>
      <c r="D10" s="69">
        <f>VLOOKUP(B10,' 3. Master Data '!$B$11:$FU$167,' 3. Master Data '!$CG$4,FALSE)</f>
        <v>1211.3252559726957</v>
      </c>
      <c r="E10" s="69">
        <f t="shared" si="0"/>
        <v>2598.225255972696</v>
      </c>
      <c r="F10" s="357">
        <f>VLOOKUP(B10,' 3. Master Data '!$B$11:$CH$167,' 3. Master Data '!$CF$4,FALSE)</f>
        <v>10.97815271468743</v>
      </c>
    </row>
    <row r="11" spans="1:6" ht="12.75">
      <c r="A11" s="30" t="s">
        <v>12</v>
      </c>
      <c r="B11" s="21" t="str">
        <f>' 3. Master Data '!B22</f>
        <v>BreathittTB #18</v>
      </c>
      <c r="C11" s="69">
        <f>VLOOKUP(B11,' 3. Master Data '!$B$11:$FU$167,' 3. Master Data '!$CE$4,FALSE)</f>
        <v>874.9</v>
      </c>
      <c r="D11" s="69">
        <f>VLOOKUP(B11,' 3. Master Data '!$B$11:$FU$167,' 3. Master Data '!$CG$4,FALSE)</f>
        <v>267.45494880546073</v>
      </c>
      <c r="E11" s="69">
        <f t="shared" si="0"/>
        <v>1142.3549488054607</v>
      </c>
      <c r="F11" s="357">
        <f>VLOOKUP(B11,' 3. Master Data '!$B$11:$CH$167,' 3. Master Data '!$CF$4,FALSE)</f>
        <v>7.651388730140588</v>
      </c>
    </row>
    <row r="12" spans="1:6" ht="12.75">
      <c r="A12" s="30" t="s">
        <v>12</v>
      </c>
      <c r="B12" s="21" t="str">
        <f>' 3. Master Data '!B23</f>
        <v>BreathittTB #60</v>
      </c>
      <c r="C12" s="69">
        <f>VLOOKUP(B12,' 3. Master Data '!$B$11:$FU$167,' 3. Master Data '!$CE$4,FALSE)</f>
        <v>951.3</v>
      </c>
      <c r="D12" s="69">
        <f>VLOOKUP(B12,' 3. Master Data '!$B$11:$FU$167,' 3. Master Data '!$CG$4,FALSE)</f>
        <v>267.6852941176471</v>
      </c>
      <c r="E12" s="69">
        <f t="shared" si="0"/>
        <v>1218.985294117647</v>
      </c>
      <c r="F12" s="357">
        <f>VLOOKUP(B12,' 3. Master Data '!$B$11:$CH$167,' 3. Master Data '!$CF$4,FALSE)</f>
        <v>8.713444759802377</v>
      </c>
    </row>
    <row r="13" spans="1:6" ht="12.75">
      <c r="A13" s="30" t="s">
        <v>12</v>
      </c>
      <c r="B13" s="21" t="str">
        <f>' 3. Master Data '!B24</f>
        <v>BreathittTB #61</v>
      </c>
      <c r="C13" s="69">
        <f>VLOOKUP(B13,' 3. Master Data '!$B$11:$FU$167,' 3. Master Data '!$CE$4,FALSE)</f>
        <v>427.7</v>
      </c>
      <c r="D13" s="69">
        <f>VLOOKUP(B13,' 3. Master Data '!$B$11:$FU$167,' 3. Master Data '!$CG$4,FALSE)</f>
        <v>139.90000000000003</v>
      </c>
      <c r="E13" s="69">
        <f t="shared" si="0"/>
        <v>567.6</v>
      </c>
      <c r="F13" s="357">
        <f>VLOOKUP(B13,' 3. Master Data '!$B$11:$CH$167,' 3. Master Data '!$CF$4,FALSE)</f>
        <v>8.62613981762918</v>
      </c>
    </row>
    <row r="14" spans="1:6" ht="12.75">
      <c r="A14" s="30" t="s">
        <v>12</v>
      </c>
      <c r="B14" s="21" t="str">
        <f>' 3. Master Data '!B25</f>
        <v>BreathittTB #1060</v>
      </c>
      <c r="C14" s="69">
        <f>VLOOKUP(B14,' 3. Master Data '!$B$11:$FU$167,' 3. Master Data '!$CE$4,FALSE)</f>
        <v>657</v>
      </c>
      <c r="D14" s="69">
        <f>VLOOKUP(B14,' 3. Master Data '!$B$11:$FU$167,' 3. Master Data '!$CG$4,FALSE)</f>
        <v>358.9677419354838</v>
      </c>
      <c r="E14" s="69">
        <f t="shared" si="0"/>
        <v>1015.9677419354838</v>
      </c>
      <c r="F14" s="357">
        <f>VLOOKUP(B14,' 3. Master Data '!$B$11:$CH$167,' 3. Master Data '!$CF$4,FALSE)</f>
        <v>9.58751902587519</v>
      </c>
    </row>
    <row r="15" spans="1:6" ht="12.75">
      <c r="A15" s="30" t="s">
        <v>12</v>
      </c>
      <c r="B15" s="21" t="str">
        <f>' 3. Master Data '!B26</f>
        <v>BreathittTB #1018</v>
      </c>
      <c r="C15" s="69">
        <f>VLOOKUP(B15,' 3. Master Data '!$B$11:$FU$167,' 3. Master Data '!$CE$4,FALSE)</f>
        <v>400.06</v>
      </c>
      <c r="D15" s="69">
        <f>VLOOKUP(B15,' 3. Master Data '!$B$11:$FU$167,' 3. Master Data '!$CG$4,FALSE)</f>
        <v>200.21419354838707</v>
      </c>
      <c r="E15" s="69">
        <f t="shared" si="0"/>
        <v>600.2741935483871</v>
      </c>
      <c r="F15" s="357">
        <f>VLOOKUP(B15,' 3. Master Data '!$B$11:$CH$167,' 3. Master Data '!$CF$4,FALSE)</f>
        <v>9.302854571814228</v>
      </c>
    </row>
    <row r="16" spans="1:6" ht="12.75">
      <c r="A16" s="30" t="s">
        <v>12</v>
      </c>
      <c r="B16" s="21" t="str">
        <f>' 3. Master Data '!B27</f>
        <v>BreathittTB #1061</v>
      </c>
      <c r="C16" s="69">
        <f>VLOOKUP(B16,' 3. Master Data '!$B$11:$FU$167,' 3. Master Data '!$CE$4,FALSE)</f>
        <v>351.9</v>
      </c>
      <c r="D16" s="69">
        <f>VLOOKUP(B16,' 3. Master Data '!$B$11:$FU$167,' 3. Master Data '!$CG$4,FALSE)</f>
        <v>46.51538461538462</v>
      </c>
      <c r="E16" s="69">
        <f t="shared" si="0"/>
        <v>398.4153846153846</v>
      </c>
      <c r="F16" s="357">
        <f>VLOOKUP(B16,' 3. Master Data '!$B$11:$CH$167,' 3. Master Data '!$CF$4,FALSE)</f>
        <v>7.359192952543336</v>
      </c>
    </row>
    <row r="17" spans="1:6" ht="12.75">
      <c r="A17" s="30" t="s">
        <v>14</v>
      </c>
      <c r="B17" s="21" t="str">
        <f>' 3. Master Data '!B37</f>
        <v>Burgin IC #2211</v>
      </c>
      <c r="C17" s="69">
        <f>VLOOKUP(B17,' 3. Master Data '!$B$11:$FU$167,' 3. Master Data '!$CE$4,FALSE)</f>
        <v>743.25</v>
      </c>
      <c r="D17" s="69">
        <f>VLOOKUP(B17,' 3. Master Data '!$B$11:$FU$167,' 3. Master Data '!$CG$4,FALSE)</f>
        <v>44.40866666666659</v>
      </c>
      <c r="E17" s="69">
        <f t="shared" si="0"/>
        <v>787.6586666666666</v>
      </c>
      <c r="F17" s="357">
        <f>VLOOKUP(B17,' 3. Master Data '!$B$11:$CH$167,' 3. Master Data '!$CF$4,FALSE)</f>
        <v>7.94811974436596</v>
      </c>
    </row>
    <row r="18" spans="1:6" ht="12.75">
      <c r="A18" s="30" t="s">
        <v>12</v>
      </c>
      <c r="B18" s="21" t="str">
        <f>' 3. Master Data '!B38</f>
        <v>Caldwell TB #1184</v>
      </c>
      <c r="C18" s="69">
        <f>VLOOKUP(B18,' 3. Master Data '!$B$11:$FU$167,' 3. Master Data '!$CE$4,FALSE)</f>
        <v>576.82</v>
      </c>
      <c r="D18" s="69">
        <f>VLOOKUP(B18,' 3. Master Data '!$B$11:$FU$167,' 3. Master Data '!$CG$4,FALSE)</f>
        <v>-151.88781609195405</v>
      </c>
      <c r="E18" s="69">
        <f t="shared" si="0"/>
        <v>424.932183908046</v>
      </c>
      <c r="F18" s="357">
        <f>VLOOKUP(B18,' 3. Master Data '!$B$11:$CH$167,' 3. Master Data '!$CF$4,FALSE)</f>
        <v>6.409122429874136</v>
      </c>
    </row>
    <row r="19" spans="1:6" ht="12.75">
      <c r="A19" s="30" t="s">
        <v>12</v>
      </c>
      <c r="B19" s="21" t="str">
        <f>' 3. Master Data '!B40</f>
        <v>Campbell TB #53</v>
      </c>
      <c r="C19" s="69">
        <f>VLOOKUP(B19,' 3. Master Data '!$B$11:$FU$167,' 3. Master Data '!$CE$4,FALSE)</f>
        <v>1413.05</v>
      </c>
      <c r="D19" s="69">
        <f>VLOOKUP(B19,' 3. Master Data '!$B$11:$FU$167,' 3. Master Data '!$CG$4,FALSE)</f>
        <v>639.3139344262297</v>
      </c>
      <c r="E19" s="69">
        <f t="shared" si="0"/>
        <v>2052.3639344262297</v>
      </c>
      <c r="F19" s="357">
        <f>VLOOKUP(B19,' 3. Master Data '!$B$11:$CH$167,' 3. Master Data '!$CF$4,FALSE)</f>
        <v>8.859856339124589</v>
      </c>
    </row>
    <row r="20" spans="1:6" ht="12.75">
      <c r="A20" s="30" t="s">
        <v>12</v>
      </c>
      <c r="B20" s="21" t="str">
        <f>' 3. Master Data '!B41</f>
        <v>Corbin IndependentTB #67</v>
      </c>
      <c r="C20" s="69">
        <f>VLOOKUP(B20,' 3. Master Data '!$B$11:$FU$167,' 3. Master Data '!$CE$4,FALSE)</f>
        <v>1010.3</v>
      </c>
      <c r="D20" s="69">
        <f>VLOOKUP(B20,' 3. Master Data '!$B$11:$FU$167,' 3. Master Data '!$CG$4,FALSE)</f>
        <v>129.94603174603185</v>
      </c>
      <c r="E20" s="69">
        <f t="shared" si="0"/>
        <v>1140.2460317460318</v>
      </c>
      <c r="F20" s="357">
        <f>VLOOKUP(B20,' 3. Master Data '!$B$11:$CH$167,' 3. Master Data '!$CF$4,FALSE)</f>
        <v>7.110313768187668</v>
      </c>
    </row>
    <row r="21" spans="1:6" ht="12.75">
      <c r="A21" s="30" t="s">
        <v>14</v>
      </c>
      <c r="B21" s="21" t="str">
        <f>' 3. Master Data '!B42</f>
        <v>Crittenden County IC #111</v>
      </c>
      <c r="C21" s="69">
        <f>VLOOKUP(B21,' 3. Master Data '!$B$11:$FU$167,' 3. Master Data '!$CE$4,FALSE)</f>
        <v>358.38</v>
      </c>
      <c r="D21" s="69">
        <f>VLOOKUP(B21,' 3. Master Data '!$B$11:$FU$167,' 3. Master Data '!$CG$4,FALSE)</f>
        <v>66.63285714285712</v>
      </c>
      <c r="E21" s="69">
        <f t="shared" si="0"/>
        <v>425.0128571428571</v>
      </c>
      <c r="F21" s="357">
        <f>VLOOKUP(B21,' 3. Master Data '!$B$11:$CH$167,' 3. Master Data '!$CF$4,FALSE)</f>
        <v>8.301495619175176</v>
      </c>
    </row>
    <row r="22" spans="1:6" ht="12.75">
      <c r="A22" s="30" t="s">
        <v>12</v>
      </c>
      <c r="B22" s="21" t="str">
        <f>' 3. Master Data '!B43</f>
        <v>Covington Independent TB #21</v>
      </c>
      <c r="C22" s="69">
        <f>VLOOKUP(B22,' 3. Master Data '!$B$11:$FU$167,' 3. Master Data '!$CE$4,FALSE)</f>
        <v>2203.2</v>
      </c>
      <c r="D22" s="69">
        <f>VLOOKUP(B22,' 3. Master Data '!$B$11:$FU$167,' 3. Master Data '!$CG$4,FALSE)</f>
        <v>-177.3608695652174</v>
      </c>
      <c r="E22" s="69">
        <f t="shared" si="0"/>
        <v>2025.8391304347824</v>
      </c>
      <c r="F22" s="357">
        <f>VLOOKUP(B22,' 3. Master Data '!$B$11:$CH$167,' 3. Master Data '!$CF$4,FALSE)</f>
        <v>6.344539760348584</v>
      </c>
    </row>
    <row r="23" spans="1:6" ht="12.75">
      <c r="A23" s="30" t="s">
        <v>12</v>
      </c>
      <c r="B23" s="21" t="str">
        <f>' 3. Master Data '!B44</f>
        <v>Frankfort Independent TB #3</v>
      </c>
      <c r="C23" s="69">
        <f>VLOOKUP(B23,' 3. Master Data '!$B$11:$FU$167,' 3. Master Data '!$CE$4,FALSE)</f>
        <v>723.8</v>
      </c>
      <c r="D23" s="69">
        <f>VLOOKUP(B23,' 3. Master Data '!$B$11:$FU$167,' 3. Master Data '!$CG$4,FALSE)</f>
        <v>99.8610169491526</v>
      </c>
      <c r="E23" s="69">
        <f t="shared" si="0"/>
        <v>823.6610169491526</v>
      </c>
      <c r="F23" s="357">
        <f>VLOOKUP(B23,' 3. Master Data '!$B$11:$CH$167,' 3. Master Data '!$CF$4,FALSE)</f>
        <v>6.71400939486046</v>
      </c>
    </row>
    <row r="24" spans="1:6" ht="12.75">
      <c r="A24" s="30" t="s">
        <v>12</v>
      </c>
      <c r="B24" s="21" t="str">
        <f>' 3. Master Data '!B45</f>
        <v>Franklin County TB #147</v>
      </c>
      <c r="C24" s="69">
        <f>VLOOKUP(B24,' 3. Master Data '!$B$11:$FU$167,' 3. Master Data '!$CE$4,FALSE)</f>
        <v>1232.85</v>
      </c>
      <c r="D24" s="69">
        <f>VLOOKUP(B24,' 3. Master Data '!$B$11:$FU$167,' 3. Master Data '!$CG$4,FALSE)</f>
        <v>476.7634868421055</v>
      </c>
      <c r="E24" s="69">
        <f t="shared" si="0"/>
        <v>1709.6134868421054</v>
      </c>
      <c r="F24" s="357">
        <f>VLOOKUP(B24,' 3. Master Data '!$B$11:$CH$167,' 3. Master Data '!$CF$4,FALSE)</f>
        <v>8.431236565681147</v>
      </c>
    </row>
    <row r="25" spans="1:6" ht="12.75">
      <c r="A25" s="30" t="s">
        <v>14</v>
      </c>
      <c r="B25" s="21" t="str">
        <f>' 3. Master Data '!B47</f>
        <v>Harlan Independent IC #11</v>
      </c>
      <c r="C25" s="69">
        <f>VLOOKUP(B25,' 3. Master Data '!$B$11:$FU$167,' 3. Master Data '!$CE$4,FALSE)</f>
        <v>473</v>
      </c>
      <c r="D25" s="69">
        <f>VLOOKUP(B25,' 3. Master Data '!$B$11:$FU$167,' 3. Master Data '!$CG$4,FALSE)</f>
        <v>-68.44444444444446</v>
      </c>
      <c r="E25" s="69">
        <f t="shared" si="0"/>
        <v>404.55555555555554</v>
      </c>
      <c r="F25" s="357">
        <f>VLOOKUP(B25,' 3. Master Data '!$B$11:$CH$167,' 3. Master Data '!$CF$4,FALSE)</f>
        <v>7.6976744186046515</v>
      </c>
    </row>
    <row r="26" spans="1:6" ht="12.75">
      <c r="A26" s="30" t="s">
        <v>14</v>
      </c>
      <c r="B26" s="21" t="str">
        <f>' 3. Master Data '!B48</f>
        <v>Hart IC #64</v>
      </c>
      <c r="C26" s="69">
        <f>VLOOKUP(B26,' 3. Master Data '!$B$11:$FU$167,' 3. Master Data '!$CE$4,FALSE)</f>
        <v>188.63</v>
      </c>
      <c r="D26" s="69">
        <f>VLOOKUP(B26,' 3. Master Data '!$B$11:$FU$167,' 3. Master Data '!$CG$4,FALSE)</f>
        <v>122.88785714285717</v>
      </c>
      <c r="E26" s="69">
        <f t="shared" si="0"/>
        <v>311.51785714285717</v>
      </c>
      <c r="F26" s="357">
        <f>VLOOKUP(B26,' 3. Master Data '!$B$11:$CH$167,' 3. Master Data '!$CF$4,FALSE)</f>
        <v>10.173090176536077</v>
      </c>
    </row>
    <row r="27" spans="1:6" ht="12.75">
      <c r="A27" s="30" t="s">
        <v>12</v>
      </c>
      <c r="B27" s="21" t="str">
        <f>' 3. Master Data '!B49</f>
        <v>Jefferson TB #1137</v>
      </c>
      <c r="C27" s="69">
        <f>VLOOKUP(B27,' 3. Master Data '!$B$11:$FU$167,' 3. Master Data '!$CE$4,FALSE)</f>
        <v>1752.21</v>
      </c>
      <c r="D27" s="69">
        <f>VLOOKUP(B27,' 3. Master Data '!$B$11:$FU$167,' 3. Master Data '!$CG$4,FALSE)</f>
        <v>1229.9340536013406</v>
      </c>
      <c r="E27" s="69">
        <f t="shared" si="0"/>
        <v>2982.1440536013406</v>
      </c>
      <c r="F27" s="357">
        <f>VLOOKUP(B27,' 3. Master Data '!$B$11:$CH$167,' 3. Master Data '!$CF$4,FALSE)</f>
        <v>10.160540117908242</v>
      </c>
    </row>
    <row r="28" spans="1:6" ht="12.75">
      <c r="A28" s="30" t="s">
        <v>12</v>
      </c>
      <c r="B28" s="21" t="str">
        <f>' 3. Master Data '!B50</f>
        <v>Jefferson TB #1138</v>
      </c>
      <c r="C28" s="69">
        <f>VLOOKUP(B28,' 3. Master Data '!$B$11:$FU$167,' 3. Master Data '!$CE$4,FALSE)</f>
        <v>2203.49</v>
      </c>
      <c r="D28" s="69">
        <f>VLOOKUP(B28,' 3. Master Data '!$B$11:$FU$167,' 3. Master Data '!$CG$4,FALSE)</f>
        <v>1355.407822445562</v>
      </c>
      <c r="E28" s="69">
        <f t="shared" si="0"/>
        <v>3558.897822445562</v>
      </c>
      <c r="F28" s="357">
        <f>VLOOKUP(B28,' 3. Master Data '!$B$11:$CH$167,' 3. Master Data '!$CF$4,FALSE)</f>
        <v>9.642258417328875</v>
      </c>
    </row>
    <row r="29" spans="1:6" ht="12.75">
      <c r="A29" s="30" t="s">
        <v>12</v>
      </c>
      <c r="B29" s="21" t="str">
        <f>' 3. Master Data '!B51</f>
        <v>Jefferson TB #1139</v>
      </c>
      <c r="C29" s="69">
        <f>VLOOKUP(B29,' 3. Master Data '!$B$11:$FU$167,' 3. Master Data '!$CE$4,FALSE)</f>
        <v>2267.21</v>
      </c>
      <c r="D29" s="69">
        <f>VLOOKUP(B29,' 3. Master Data '!$B$11:$FU$167,' 3. Master Data '!$CG$4,FALSE)</f>
        <v>1500.3913400335005</v>
      </c>
      <c r="E29" s="69">
        <f t="shared" si="0"/>
        <v>3767.6013400335005</v>
      </c>
      <c r="F29" s="357">
        <f>VLOOKUP(B29,' 3. Master Data '!$B$11:$CH$167,' 3. Master Data '!$CF$4,FALSE)</f>
        <v>9.920818980156227</v>
      </c>
    </row>
    <row r="30" spans="1:6" ht="12.75">
      <c r="A30" s="30" t="s">
        <v>12</v>
      </c>
      <c r="B30" s="21" t="str">
        <f>' 3. Master Data '!B52</f>
        <v>Jefferson TB #1140</v>
      </c>
      <c r="C30" s="69">
        <f>VLOOKUP(B30,' 3. Master Data '!$B$11:$FU$167,' 3. Master Data '!$CE$4,FALSE)</f>
        <v>1052.83</v>
      </c>
      <c r="D30" s="69">
        <f>VLOOKUP(B30,' 3. Master Data '!$B$11:$FU$167,' 3. Master Data '!$CG$4,FALSE)</f>
        <v>971.4949581239532</v>
      </c>
      <c r="E30" s="69">
        <f t="shared" si="0"/>
        <v>2024.3249581239531</v>
      </c>
      <c r="F30" s="357">
        <f>VLOOKUP(B30,' 3. Master Data '!$B$11:$CH$167,' 3. Master Data '!$CF$4,FALSE)</f>
        <v>11.478795247095922</v>
      </c>
    </row>
    <row r="31" spans="1:6" ht="12.75">
      <c r="A31" s="30" t="s">
        <v>12</v>
      </c>
      <c r="B31" s="21" t="str">
        <f>' 3. Master Data '!B53</f>
        <v>Jefferson TB #1141</v>
      </c>
      <c r="C31" s="69">
        <f>VLOOKUP(B31,' 3. Master Data '!$B$11:$FU$167,' 3. Master Data '!$CE$4,FALSE)</f>
        <v>1938.29</v>
      </c>
      <c r="D31" s="69">
        <f>VLOOKUP(B31,' 3. Master Data '!$B$11:$FU$167,' 3. Master Data '!$CG$4,FALSE)</f>
        <v>982.5341206030157</v>
      </c>
      <c r="E31" s="69">
        <f t="shared" si="0"/>
        <v>2920.8241206030157</v>
      </c>
      <c r="F31" s="357">
        <f>VLOOKUP(B31,' 3. Master Data '!$B$11:$CH$167,' 3. Master Data '!$CF$4,FALSE)</f>
        <v>8.996238952891469</v>
      </c>
    </row>
    <row r="32" spans="1:6" ht="12.75">
      <c r="A32" s="30" t="s">
        <v>12</v>
      </c>
      <c r="B32" s="21" t="str">
        <f>' 3. Master Data '!B54</f>
        <v>Jefferson TB #1142</v>
      </c>
      <c r="C32" s="69">
        <f>VLOOKUP(B32,' 3. Master Data '!$B$11:$FU$167,' 3. Master Data '!$CE$4,FALSE)</f>
        <v>1112.3500000000001</v>
      </c>
      <c r="D32" s="69">
        <f>VLOOKUP(B32,' 3. Master Data '!$B$11:$FU$167,' 3. Master Data '!$CG$4,FALSE)</f>
        <v>830.2429648241205</v>
      </c>
      <c r="E32" s="69">
        <f t="shared" si="0"/>
        <v>1942.5929648241206</v>
      </c>
      <c r="F32" s="357">
        <f>VLOOKUP(B32,' 3. Master Data '!$B$11:$CH$167,' 3. Master Data '!$CF$4,FALSE)</f>
        <v>10.425927091293206</v>
      </c>
    </row>
    <row r="33" spans="1:6" ht="12.75">
      <c r="A33" s="30" t="s">
        <v>12</v>
      </c>
      <c r="B33" s="21" t="str">
        <f>' 3. Master Data '!B55</f>
        <v>Jefferson TB #1143</v>
      </c>
      <c r="C33" s="69">
        <f>VLOOKUP(B33,' 3. Master Data '!$B$11:$FU$167,' 3. Master Data '!$CE$4,FALSE)</f>
        <v>2169</v>
      </c>
      <c r="D33" s="69">
        <f>VLOOKUP(B33,' 3. Master Data '!$B$11:$FU$167,' 3. Master Data '!$CG$4,FALSE)</f>
        <v>1614.5561139028482</v>
      </c>
      <c r="E33" s="69">
        <f t="shared" si="0"/>
        <v>3783.556113902848</v>
      </c>
      <c r="F33" s="357">
        <f>VLOOKUP(B33,' 3. Master Data '!$B$11:$CH$167,' 3. Master Data '!$CF$4,FALSE)</f>
        <v>10.413937298294146</v>
      </c>
    </row>
    <row r="34" spans="1:6" ht="12.75">
      <c r="A34" s="30" t="s">
        <v>12</v>
      </c>
      <c r="B34" s="21" t="str">
        <f>' 3. Master Data '!B56</f>
        <v>Jefferson TB #1144</v>
      </c>
      <c r="C34" s="69">
        <f>VLOOKUP(B34,' 3. Master Data '!$B$11:$FU$167,' 3. Master Data '!$CE$4,FALSE)</f>
        <v>1390.27</v>
      </c>
      <c r="D34" s="69">
        <f>VLOOKUP(B34,' 3. Master Data '!$B$11:$FU$167,' 3. Master Data '!$CG$4,FALSE)</f>
        <v>690.5256448911223</v>
      </c>
      <c r="E34" s="69">
        <f t="shared" si="0"/>
        <v>2080.7956448911223</v>
      </c>
      <c r="F34" s="357">
        <f>VLOOKUP(B34,' 3. Master Data '!$B$11:$CH$167,' 3. Master Data '!$CF$4,FALSE)</f>
        <v>8.935206830327923</v>
      </c>
    </row>
    <row r="35" spans="1:6" ht="12.75">
      <c r="A35" s="30" t="s">
        <v>12</v>
      </c>
      <c r="B35" s="21" t="str">
        <f>' 3. Master Data '!B57</f>
        <v>Jefferson TB #1145</v>
      </c>
      <c r="C35" s="69">
        <f>VLOOKUP(B35,' 3. Master Data '!$B$11:$FU$167,' 3. Master Data '!$CE$4,FALSE)</f>
        <v>1557.3200000000002</v>
      </c>
      <c r="D35" s="69">
        <f>VLOOKUP(B35,' 3. Master Data '!$B$11:$FU$167,' 3. Master Data '!$CG$4,FALSE)</f>
        <v>1244.0836850921273</v>
      </c>
      <c r="E35" s="69">
        <f t="shared" si="0"/>
        <v>2801.4036850921275</v>
      </c>
      <c r="F35" s="357">
        <f>VLOOKUP(B35,' 3. Master Data '!$B$11:$CH$167,' 3. Master Data '!$CF$4,FALSE)</f>
        <v>10.739205815118279</v>
      </c>
    </row>
    <row r="36" spans="1:6" ht="12.75">
      <c r="A36" s="30" t="s">
        <v>12</v>
      </c>
      <c r="B36" s="21" t="str">
        <f>' 3. Master Data '!B58</f>
        <v>Jefferson TB #1146</v>
      </c>
      <c r="C36" s="69">
        <f>VLOOKUP(B36,' 3. Master Data '!$B$11:$FU$167,' 3. Master Data '!$CE$4,FALSE)</f>
        <v>2086.23</v>
      </c>
      <c r="D36" s="69">
        <f>VLOOKUP(B36,' 3. Master Data '!$B$11:$FU$167,' 3. Master Data '!$CG$4,FALSE)</f>
        <v>1686.3679899497488</v>
      </c>
      <c r="E36" s="69">
        <f t="shared" si="0"/>
        <v>3772.597989949749</v>
      </c>
      <c r="F36" s="357">
        <f>VLOOKUP(B36,' 3. Master Data '!$B$11:$CH$167,' 3. Master Data '!$CF$4,FALSE)</f>
        <v>10.795746394213486</v>
      </c>
    </row>
    <row r="37" spans="1:6" ht="12.75">
      <c r="A37" s="30" t="s">
        <v>12</v>
      </c>
      <c r="B37" s="21" t="str">
        <f>' 3. Master Data '!B59</f>
        <v>Jefferson TB #1147</v>
      </c>
      <c r="C37" s="69">
        <f>VLOOKUP(B37,' 3. Master Data '!$B$11:$FU$167,' 3. Master Data '!$CE$4,FALSE)</f>
        <v>744.87</v>
      </c>
      <c r="D37" s="69">
        <f>VLOOKUP(B37,' 3. Master Data '!$B$11:$FU$167,' 3. Master Data '!$CG$4,FALSE)</f>
        <v>753.5420603015076</v>
      </c>
      <c r="E37" s="69">
        <f t="shared" si="0"/>
        <v>1498.4120603015076</v>
      </c>
      <c r="F37" s="357">
        <f>VLOOKUP(B37,' 3. Master Data '!$B$11:$CH$167,' 3. Master Data '!$CF$4,FALSE)</f>
        <v>12.009505014297797</v>
      </c>
    </row>
    <row r="38" spans="1:6" ht="12.75">
      <c r="A38" s="30" t="s">
        <v>12</v>
      </c>
      <c r="B38" s="21" t="str">
        <f>' 3. Master Data '!B60</f>
        <v>Jefferson TB #1148</v>
      </c>
      <c r="C38" s="69">
        <f>VLOOKUP(B38,' 3. Master Data '!$B$11:$FU$167,' 3. Master Data '!$CE$4,FALSE)</f>
        <v>2127.25</v>
      </c>
      <c r="D38" s="69">
        <f>VLOOKUP(B38,' 3. Master Data '!$B$11:$FU$167,' 3. Master Data '!$CG$4,FALSE)</f>
        <v>1935.9727805695143</v>
      </c>
      <c r="E38" s="69">
        <f t="shared" si="0"/>
        <v>4063.2227805695143</v>
      </c>
      <c r="F38" s="357">
        <f>VLOOKUP(B38,' 3. Master Data '!$B$11:$CH$167,' 3. Master Data '!$CF$4,FALSE)</f>
        <v>11.40319191444353</v>
      </c>
    </row>
    <row r="39" spans="1:6" ht="12.75">
      <c r="A39" s="30" t="s">
        <v>12</v>
      </c>
      <c r="B39" s="21" t="str">
        <f>' 3. Master Data '!B61</f>
        <v>Jefferson TB #1149</v>
      </c>
      <c r="C39" s="69">
        <f>VLOOKUP(B39,' 3. Master Data '!$B$11:$FU$167,' 3. Master Data '!$CE$4,FALSE)</f>
        <v>1366.76</v>
      </c>
      <c r="D39" s="69">
        <f>VLOOKUP(B39,' 3. Master Data '!$B$11:$FU$167,' 3. Master Data '!$CG$4,FALSE)</f>
        <v>738.5934338358459</v>
      </c>
      <c r="E39" s="69">
        <f t="shared" si="0"/>
        <v>2105.353433835846</v>
      </c>
      <c r="F39" s="357">
        <f>VLOOKUP(B39,' 3. Master Data '!$B$11:$CH$167,' 3. Master Data '!$CF$4,FALSE)</f>
        <v>9.196171968743597</v>
      </c>
    </row>
    <row r="40" spans="1:6" ht="12.75">
      <c r="A40" s="30" t="s">
        <v>12</v>
      </c>
      <c r="B40" s="21" t="str">
        <f>' 3. Master Data '!B62</f>
        <v>Jefferson TB #1150</v>
      </c>
      <c r="C40" s="69">
        <f>VLOOKUP(B40,' 3. Master Data '!$B$11:$FU$167,' 3. Master Data '!$CE$4,FALSE)</f>
        <v>760.63</v>
      </c>
      <c r="D40" s="69">
        <f>VLOOKUP(B40,' 3. Master Data '!$B$11:$FU$167,' 3. Master Data '!$CG$4,FALSE)</f>
        <v>576.0668174204355</v>
      </c>
      <c r="E40" s="69">
        <f t="shared" si="0"/>
        <v>1336.6968174204355</v>
      </c>
      <c r="F40" s="357">
        <f>VLOOKUP(B40,' 3. Master Data '!$B$11:$CH$167,' 3. Master Data '!$CF$4,FALSE)</f>
        <v>10.491408437742397</v>
      </c>
    </row>
    <row r="41" spans="1:6" ht="12.75">
      <c r="A41" s="30" t="s">
        <v>12</v>
      </c>
      <c r="B41" s="21" t="str">
        <f>' 3. Master Data '!B63</f>
        <v>Jefferson TB #1151</v>
      </c>
      <c r="C41" s="69">
        <f>VLOOKUP(B41,' 3. Master Data '!$B$11:$FU$167,' 3. Master Data '!$CE$4,FALSE)</f>
        <v>1324.76</v>
      </c>
      <c r="D41" s="69">
        <f>VLOOKUP(B41,' 3. Master Data '!$B$11:$FU$167,' 3. Master Data '!$CG$4,FALSE)</f>
        <v>1150.0691457286437</v>
      </c>
      <c r="E41" s="69">
        <f t="shared" si="0"/>
        <v>2474.8291457286437</v>
      </c>
      <c r="F41" s="357">
        <f>VLOOKUP(B41,' 3. Master Data '!$B$11:$CH$167,' 3. Master Data '!$CF$4,FALSE)</f>
        <v>11.152759745161388</v>
      </c>
    </row>
    <row r="42" spans="1:6" ht="12.75">
      <c r="A42" s="30" t="s">
        <v>12</v>
      </c>
      <c r="B42" s="21" t="str">
        <f>' 3. Master Data '!B64</f>
        <v>Jefferson TB #1152</v>
      </c>
      <c r="C42" s="69">
        <f>VLOOKUP(B42,' 3. Master Data '!$B$11:$FU$167,' 3. Master Data '!$CE$4,FALSE)</f>
        <v>1575.3700000000001</v>
      </c>
      <c r="D42" s="69">
        <f>VLOOKUP(B42,' 3. Master Data '!$B$11:$FU$167,' 3. Master Data '!$CG$4,FALSE)</f>
        <v>1140.8795812395308</v>
      </c>
      <c r="E42" s="69">
        <f t="shared" si="0"/>
        <v>2716.249581239531</v>
      </c>
      <c r="F42" s="357">
        <f>VLOOKUP(B42,' 3. Master Data '!$B$11:$CH$167,' 3. Master Data '!$CF$4,FALSE)</f>
        <v>10.293461218634352</v>
      </c>
    </row>
    <row r="43" spans="1:6" ht="12.75">
      <c r="A43" s="30" t="s">
        <v>14</v>
      </c>
      <c r="B43" s="21" t="str">
        <f>' 3. Master Data '!B83</f>
        <v>Jefferson IC #1136</v>
      </c>
      <c r="C43" s="69">
        <f>VLOOKUP(B43,' 3. Master Data '!$B$11:$FU$167,' 3. Master Data '!$CE$4,FALSE)</f>
        <v>753.63</v>
      </c>
      <c r="D43" s="69">
        <f>VLOOKUP(B43,' 3. Master Data '!$B$11:$FU$167,' 3. Master Data '!$CG$4,FALSE)</f>
        <v>281.8641373534339</v>
      </c>
      <c r="E43" s="69">
        <f aca="true" t="shared" si="1" ref="E43:E94">SUM(C43:D43)</f>
        <v>1035.4941373534339</v>
      </c>
      <c r="F43" s="357">
        <f>VLOOKUP(B43,' 3. Master Data '!$B$11:$CH$167,' 3. Master Data '!$CF$4,FALSE)</f>
        <v>8.202831628252591</v>
      </c>
    </row>
    <row r="44" spans="1:6" ht="12.75">
      <c r="A44" s="30" t="s">
        <v>14</v>
      </c>
      <c r="B44" s="21" t="str">
        <f>' 3. Master Data '!B84</f>
        <v>Jefferson IC #1135</v>
      </c>
      <c r="C44" s="69">
        <f>VLOOKUP(B44,' 3. Master Data '!$B$11:$FU$167,' 3. Master Data '!$CE$4,FALSE)</f>
        <v>498.38</v>
      </c>
      <c r="D44" s="69">
        <f>VLOOKUP(B44,' 3. Master Data '!$B$11:$FU$167,' 3. Master Data '!$CG$4,FALSE)</f>
        <v>227.3285427135678</v>
      </c>
      <c r="E44" s="69">
        <f t="shared" si="1"/>
        <v>725.7085427135678</v>
      </c>
      <c r="F44" s="357">
        <f>VLOOKUP(B44,' 3. Master Data '!$B$11:$CH$167,' 3. Master Data '!$CF$4,FALSE)</f>
        <v>8.693125727356636</v>
      </c>
    </row>
    <row r="45" spans="1:6" ht="12.75">
      <c r="A45" s="30" t="s">
        <v>14</v>
      </c>
      <c r="B45" s="21" t="str">
        <f>' 3. Master Data '!B85</f>
        <v>Jefferson IC #1134</v>
      </c>
      <c r="C45" s="69">
        <f>VLOOKUP(B45,' 3. Master Data '!$B$11:$FU$167,' 3. Master Data '!$CE$4,FALSE)</f>
        <v>947</v>
      </c>
      <c r="D45" s="69">
        <f>VLOOKUP(B45,' 3. Master Data '!$B$11:$FU$167,' 3. Master Data '!$CG$4,FALSE)</f>
        <v>395.20938023450594</v>
      </c>
      <c r="E45" s="69">
        <f t="shared" si="1"/>
        <v>1342.209380234506</v>
      </c>
      <c r="F45" s="357">
        <f>VLOOKUP(B45,' 3. Master Data '!$B$11:$CH$167,' 3. Master Data '!$CF$4,FALSE)</f>
        <v>8.46144667370644</v>
      </c>
    </row>
    <row r="46" spans="1:6" ht="12.75">
      <c r="A46" s="30" t="s">
        <v>14</v>
      </c>
      <c r="B46" s="21" t="str">
        <f>' 3. Master Data '!B86</f>
        <v>Jefferson IC #1133</v>
      </c>
      <c r="C46" s="69">
        <f>VLOOKUP(B46,' 3. Master Data '!$B$11:$FU$167,' 3. Master Data '!$CE$4,FALSE)</f>
        <v>747.5</v>
      </c>
      <c r="D46" s="69">
        <f>VLOOKUP(B46,' 3. Master Data '!$B$11:$FU$167,' 3. Master Data '!$CG$4,FALSE)</f>
        <v>329.10971524288107</v>
      </c>
      <c r="E46" s="69">
        <f t="shared" si="1"/>
        <v>1076.609715242881</v>
      </c>
      <c r="F46" s="357">
        <f>VLOOKUP(B46,' 3. Master Data '!$B$11:$CH$167,' 3. Master Data '!$CF$4,FALSE)</f>
        <v>8.598474916387959</v>
      </c>
    </row>
    <row r="47" spans="1:6" ht="12.75">
      <c r="A47" s="30" t="s">
        <v>14</v>
      </c>
      <c r="B47" s="21" t="str">
        <f>' 3. Master Data '!B87</f>
        <v>Jefferson IC #1132</v>
      </c>
      <c r="C47" s="69">
        <f>VLOOKUP(B47,' 3. Master Data '!$B$11:$FU$167,' 3. Master Data '!$CE$4,FALSE)</f>
        <v>608</v>
      </c>
      <c r="D47" s="69">
        <f>VLOOKUP(B47,' 3. Master Data '!$B$11:$FU$167,' 3. Master Data '!$CG$4,FALSE)</f>
        <v>540.4941373534339</v>
      </c>
      <c r="E47" s="69">
        <f t="shared" si="1"/>
        <v>1148.4941373534339</v>
      </c>
      <c r="F47" s="357">
        <f>VLOOKUP(B47,' 3. Master Data '!$B$11:$CH$167,' 3. Master Data '!$CF$4,FALSE)</f>
        <v>11.277154605263158</v>
      </c>
    </row>
    <row r="48" spans="1:6" ht="12.75">
      <c r="A48" s="30" t="s">
        <v>14</v>
      </c>
      <c r="B48" s="21" t="str">
        <f>' 3. Master Data '!B88</f>
        <v>Jefferson IC #1131</v>
      </c>
      <c r="C48" s="69">
        <f>VLOOKUP(B48,' 3. Master Data '!$B$11:$FU$167,' 3. Master Data '!$CE$4,FALSE)</f>
        <v>499.5</v>
      </c>
      <c r="D48" s="69">
        <f>VLOOKUP(B48,' 3. Master Data '!$B$11:$FU$167,' 3. Master Data '!$CG$4,FALSE)</f>
        <v>187.18174204355103</v>
      </c>
      <c r="E48" s="69">
        <f t="shared" si="1"/>
        <v>686.681742043551</v>
      </c>
      <c r="F48" s="357">
        <f>VLOOKUP(B48,' 3. Master Data '!$B$11:$CH$167,' 3. Master Data '!$CF$4,FALSE)</f>
        <v>8.207187187187186</v>
      </c>
    </row>
    <row r="49" spans="1:6" ht="12.75">
      <c r="A49" s="30" t="s">
        <v>14</v>
      </c>
      <c r="B49" s="21" t="str">
        <f>' 3. Master Data '!B89</f>
        <v>Jefferson IC #1130</v>
      </c>
      <c r="C49" s="69">
        <f>VLOOKUP(B49,' 3. Master Data '!$B$11:$FU$167,' 3. Master Data '!$CE$4,FALSE)</f>
        <v>904.38</v>
      </c>
      <c r="D49" s="69">
        <f>VLOOKUP(B49,' 3. Master Data '!$B$11:$FU$167,' 3. Master Data '!$CG$4,FALSE)</f>
        <v>320.98013400335014</v>
      </c>
      <c r="E49" s="69">
        <f t="shared" si="1"/>
        <v>1225.3601340033501</v>
      </c>
      <c r="F49" s="357">
        <f>VLOOKUP(B49,' 3. Master Data '!$B$11:$CH$167,' 3. Master Data '!$CF$4,FALSE)</f>
        <v>8.08885645414538</v>
      </c>
    </row>
    <row r="50" spans="1:6" ht="12.75">
      <c r="A50" s="30" t="s">
        <v>14</v>
      </c>
      <c r="B50" s="21" t="str">
        <f>' 3. Master Data '!B90</f>
        <v>Jefferson IC #1129</v>
      </c>
      <c r="C50" s="69">
        <f>VLOOKUP(B50,' 3. Master Data '!$B$11:$FU$167,' 3. Master Data '!$CE$4,FALSE)</f>
        <v>835.38</v>
      </c>
      <c r="D50" s="69">
        <f>VLOOKUP(B50,' 3. Master Data '!$B$11:$FU$167,' 3. Master Data '!$CG$4,FALSE)</f>
        <v>324.1024120603016</v>
      </c>
      <c r="E50" s="69">
        <f t="shared" si="1"/>
        <v>1159.4824120603016</v>
      </c>
      <c r="F50" s="357">
        <f>VLOOKUP(B50,' 3. Master Data '!$B$11:$CH$167,' 3. Master Data '!$CF$4,FALSE)</f>
        <v>8.286181139122315</v>
      </c>
    </row>
    <row r="51" spans="1:6" ht="12.75">
      <c r="A51" s="30" t="s">
        <v>14</v>
      </c>
      <c r="B51" s="21" t="str">
        <f>' 3. Master Data '!B91</f>
        <v>Jefferson IC #1128</v>
      </c>
      <c r="C51" s="69">
        <f>VLOOKUP(B51,' 3. Master Data '!$B$11:$FU$167,' 3. Master Data '!$CE$4,FALSE)</f>
        <v>811.25</v>
      </c>
      <c r="D51" s="69">
        <f>VLOOKUP(B51,' 3. Master Data '!$B$11:$FU$167,' 3. Master Data '!$CG$4,FALSE)</f>
        <v>350.8957286432162</v>
      </c>
      <c r="E51" s="69">
        <f t="shared" si="1"/>
        <v>1162.1457286432162</v>
      </c>
      <c r="F51" s="357">
        <f>VLOOKUP(B51,' 3. Master Data '!$B$11:$CH$167,' 3. Master Data '!$CF$4,FALSE)</f>
        <v>8.552246533127889</v>
      </c>
    </row>
    <row r="52" spans="1:6" ht="12.75">
      <c r="A52" s="30" t="s">
        <v>14</v>
      </c>
      <c r="B52" s="21" t="str">
        <f>' 3. Master Data '!B92</f>
        <v>Jefferson IC #1127</v>
      </c>
      <c r="C52" s="69">
        <f>VLOOKUP(B52,' 3. Master Data '!$B$11:$FU$167,' 3. Master Data '!$CE$4,FALSE)</f>
        <v>658</v>
      </c>
      <c r="D52" s="69">
        <f>VLOOKUP(B52,' 3. Master Data '!$B$11:$FU$167,' 3. Master Data '!$CG$4,FALSE)</f>
        <v>280.65159128978223</v>
      </c>
      <c r="E52" s="69">
        <f t="shared" si="1"/>
        <v>938.6515912897822</v>
      </c>
      <c r="F52" s="357">
        <f>VLOOKUP(B52,' 3. Master Data '!$B$11:$CH$167,' 3. Master Data '!$CF$4,FALSE)</f>
        <v>8.516337386018238</v>
      </c>
    </row>
    <row r="53" spans="1:6" ht="12.75">
      <c r="A53" s="30" t="s">
        <v>14</v>
      </c>
      <c r="B53" s="21" t="str">
        <f>' 3. Master Data '!B93</f>
        <v>Jefferson IC #1126</v>
      </c>
      <c r="C53" s="69">
        <f>VLOOKUP(B53,' 3. Master Data '!$B$11:$FU$167,' 3. Master Data '!$CE$4,FALSE)</f>
        <v>688.13</v>
      </c>
      <c r="D53" s="69">
        <f>VLOOKUP(B53,' 3. Master Data '!$B$11:$FU$167,' 3. Master Data '!$CG$4,FALSE)</f>
        <v>231.4931155778894</v>
      </c>
      <c r="E53" s="69">
        <f t="shared" si="1"/>
        <v>919.6231155778894</v>
      </c>
      <c r="F53" s="357">
        <f>VLOOKUP(B53,' 3. Master Data '!$B$11:$CH$167,' 3. Master Data '!$CF$4,FALSE)</f>
        <v>7.978361646781858</v>
      </c>
    </row>
    <row r="54" spans="1:6" ht="12.75">
      <c r="A54" s="30" t="s">
        <v>14</v>
      </c>
      <c r="B54" s="21" t="str">
        <f>' 3. Master Data '!B94</f>
        <v>Jefferson IC #1125</v>
      </c>
      <c r="C54" s="69">
        <f>VLOOKUP(B54,' 3. Master Data '!$B$11:$FU$167,' 3. Master Data '!$CE$4,FALSE)</f>
        <v>789.75</v>
      </c>
      <c r="D54" s="69">
        <f>VLOOKUP(B54,' 3. Master Data '!$B$11:$FU$167,' 3. Master Data '!$CG$4,FALSE)</f>
        <v>440.5012562814072</v>
      </c>
      <c r="E54" s="69">
        <f t="shared" si="1"/>
        <v>1230.2512562814072</v>
      </c>
      <c r="F54" s="357">
        <f>VLOOKUP(B54,' 3. Master Data '!$B$11:$CH$167,' 3. Master Data '!$CF$4,FALSE)</f>
        <v>9.299905033238367</v>
      </c>
    </row>
    <row r="55" spans="1:6" ht="12.75">
      <c r="A55" s="30" t="s">
        <v>14</v>
      </c>
      <c r="B55" s="21" t="str">
        <f>' 3. Master Data '!B95</f>
        <v>Jefferson IC #1124</v>
      </c>
      <c r="C55" s="69">
        <f>VLOOKUP(B55,' 3. Master Data '!$B$11:$FU$167,' 3. Master Data '!$CE$4,FALSE)</f>
        <v>605</v>
      </c>
      <c r="D55" s="69">
        <f>VLOOKUP(B55,' 3. Master Data '!$B$11:$FU$167,' 3. Master Data '!$CG$4,FALSE)</f>
        <v>297.0854271356784</v>
      </c>
      <c r="E55" s="69">
        <f t="shared" si="1"/>
        <v>902.0854271356784</v>
      </c>
      <c r="F55" s="357">
        <f>VLOOKUP(B55,' 3. Master Data '!$B$11:$CH$167,' 3. Master Data '!$CF$4,FALSE)</f>
        <v>8.901570247933885</v>
      </c>
    </row>
    <row r="56" spans="1:6" ht="12.75">
      <c r="A56" s="30" t="s">
        <v>14</v>
      </c>
      <c r="B56" s="21" t="str">
        <f>' 3. Master Data '!B96</f>
        <v>Jefferson IC #1123</v>
      </c>
      <c r="C56" s="69">
        <f>VLOOKUP(B56,' 3. Master Data '!$B$11:$FU$167,' 3. Master Data '!$CE$4,FALSE)</f>
        <v>511</v>
      </c>
      <c r="D56" s="69">
        <f>VLOOKUP(B56,' 3. Master Data '!$B$11:$FU$167,' 3. Master Data '!$CG$4,FALSE)</f>
        <v>243.43886097152426</v>
      </c>
      <c r="E56" s="69">
        <f t="shared" si="1"/>
        <v>754.4388609715243</v>
      </c>
      <c r="F56" s="357">
        <f>VLOOKUP(B56,' 3. Master Data '!$B$11:$CH$167,' 3. Master Data '!$CF$4,FALSE)</f>
        <v>8.814090019569472</v>
      </c>
    </row>
    <row r="57" spans="1:6" ht="12.75">
      <c r="A57" s="30" t="s">
        <v>14</v>
      </c>
      <c r="B57" s="21" t="str">
        <f>' 3. Master Data '!B97</f>
        <v>Jefferson IC #1122</v>
      </c>
      <c r="C57" s="69">
        <f>VLOOKUP(B57,' 3. Master Data '!$B$11:$FU$167,' 3. Master Data '!$CE$4,FALSE)</f>
        <v>830.38</v>
      </c>
      <c r="D57" s="69">
        <f>VLOOKUP(B57,' 3. Master Data '!$B$11:$FU$167,' 3. Master Data '!$CG$4,FALSE)</f>
        <v>361.14596314907874</v>
      </c>
      <c r="E57" s="69">
        <f t="shared" si="1"/>
        <v>1191.5259631490787</v>
      </c>
      <c r="F57" s="357">
        <f>VLOOKUP(B57,' 3. Master Data '!$B$11:$CH$167,' 3. Master Data '!$CF$4,FALSE)</f>
        <v>8.566451504130638</v>
      </c>
    </row>
    <row r="58" spans="1:6" ht="12.75">
      <c r="A58" s="30" t="s">
        <v>14</v>
      </c>
      <c r="B58" s="21" t="str">
        <f>' 3. Master Data '!B98</f>
        <v>Jefferson IC #1121</v>
      </c>
      <c r="C58" s="69">
        <f>VLOOKUP(B58,' 3. Master Data '!$B$11:$FU$167,' 3. Master Data '!$CE$4,FALSE)</f>
        <v>794.75</v>
      </c>
      <c r="D58" s="69">
        <f>VLOOKUP(B58,' 3. Master Data '!$B$11:$FU$167,' 3. Master Data '!$CG$4,FALSE)</f>
        <v>409.13777219430494</v>
      </c>
      <c r="E58" s="69">
        <f t="shared" si="1"/>
        <v>1203.887772194305</v>
      </c>
      <c r="F58" s="357">
        <f>VLOOKUP(B58,' 3. Master Data '!$B$11:$CH$167,' 3. Master Data '!$CF$4,FALSE)</f>
        <v>9.043359547027368</v>
      </c>
    </row>
    <row r="59" spans="1:6" ht="12.75">
      <c r="A59" s="30" t="s">
        <v>12</v>
      </c>
      <c r="B59" s="21" t="str">
        <f>' 3. Master Data '!B99</f>
        <v>Kenton TB #89</v>
      </c>
      <c r="C59" s="69">
        <f>VLOOKUP(B59,' 3. Master Data '!$B$11:$FU$167,' 3. Master Data '!$CE$4,FALSE)</f>
        <v>2180.21</v>
      </c>
      <c r="D59" s="69">
        <f>VLOOKUP(B59,' 3. Master Data '!$B$11:$FU$167,' 3. Master Data '!$CG$4,FALSE)</f>
        <v>829.7399999999998</v>
      </c>
      <c r="E59" s="69">
        <f t="shared" si="1"/>
        <v>3009.95</v>
      </c>
      <c r="F59" s="357">
        <f>VLOOKUP(B59,' 3. Master Data '!$B$11:$CH$167,' 3. Master Data '!$CF$4,FALSE)</f>
        <v>8.835699313368895</v>
      </c>
    </row>
    <row r="60" spans="1:6" ht="12.75">
      <c r="A60" s="30" t="s">
        <v>12</v>
      </c>
      <c r="B60" s="21" t="str">
        <f>' 3. Master Data '!B100</f>
        <v>Kenton TB #91</v>
      </c>
      <c r="C60" s="69">
        <f>VLOOKUP(B60,' 3. Master Data '!$B$11:$FU$167,' 3. Master Data '!$CE$4,FALSE)</f>
        <v>1348.21</v>
      </c>
      <c r="D60" s="69">
        <f>VLOOKUP(B60,' 3. Master Data '!$B$11:$FU$167,' 3. Master Data '!$CG$4,FALSE)</f>
        <v>374.4665624999998</v>
      </c>
      <c r="E60" s="69">
        <f t="shared" si="1"/>
        <v>1722.6765624999998</v>
      </c>
      <c r="F60" s="357">
        <f>VLOOKUP(B60,' 3. Master Data '!$B$11:$CH$167,' 3. Master Data '!$CF$4,FALSE)</f>
        <v>8.177605862588171</v>
      </c>
    </row>
    <row r="61" spans="1:6" ht="12.75">
      <c r="A61" s="30" t="s">
        <v>12</v>
      </c>
      <c r="B61" s="21" t="str">
        <f>' 3. Master Data '!B101</f>
        <v>Kenton TB #90</v>
      </c>
      <c r="C61" s="69">
        <f>VLOOKUP(B61,' 3. Master Data '!$B$11:$FU$167,' 3. Master Data '!$CE$4,FALSE)</f>
        <v>1064.48</v>
      </c>
      <c r="D61" s="69">
        <f>VLOOKUP(B61,' 3. Master Data '!$B$11:$FU$167,' 3. Master Data '!$CG$4,FALSE)</f>
        <v>350.0965625000001</v>
      </c>
      <c r="E61" s="69">
        <f t="shared" si="1"/>
        <v>1414.5765625000001</v>
      </c>
      <c r="F61" s="357">
        <f>VLOOKUP(B61,' 3. Master Data '!$B$11:$CH$167,' 3. Master Data '!$CF$4,FALSE)</f>
        <v>8.504894408537503</v>
      </c>
    </row>
    <row r="62" spans="1:6" ht="12.75">
      <c r="A62" s="30" t="s">
        <v>12</v>
      </c>
      <c r="B62" s="21" t="str">
        <f>' 3. Master Data '!B102</f>
        <v>Kenton TB #92</v>
      </c>
      <c r="C62" s="69">
        <f>VLOOKUP(B62,' 3. Master Data '!$B$11:$FU$167,' 3. Master Data '!$CE$4,FALSE)</f>
        <v>870.27</v>
      </c>
      <c r="D62" s="69">
        <f>VLOOKUP(B62,' 3. Master Data '!$B$11:$FU$167,' 3. Master Data '!$CG$4,FALSE)</f>
        <v>249.60500000000002</v>
      </c>
      <c r="E62" s="69">
        <f t="shared" si="1"/>
        <v>1119.875</v>
      </c>
      <c r="F62" s="357">
        <f>VLOOKUP(B62,' 3. Master Data '!$B$11:$CH$167,' 3. Master Data '!$CF$4,FALSE)</f>
        <v>8.235605042113367</v>
      </c>
    </row>
    <row r="63" spans="1:6" ht="12.75">
      <c r="A63" s="30" t="s">
        <v>12</v>
      </c>
      <c r="B63" s="21" t="str">
        <f>' 3. Master Data '!B103</f>
        <v>Kenton TB #94</v>
      </c>
      <c r="C63" s="69">
        <f>VLOOKUP(B63,' 3. Master Data '!$B$11:$FU$167,' 3. Master Data '!$CE$4,FALSE)</f>
        <v>940.01</v>
      </c>
      <c r="D63" s="69">
        <f>VLOOKUP(B63,' 3. Master Data '!$B$11:$FU$167,' 3. Master Data '!$CG$4,FALSE)</f>
        <v>218.89937499999996</v>
      </c>
      <c r="E63" s="69">
        <f t="shared" si="1"/>
        <v>1158.909375</v>
      </c>
      <c r="F63" s="357">
        <f>VLOOKUP(B63,' 3. Master Data '!$B$11:$CH$167,' 3. Master Data '!$CF$4,FALSE)</f>
        <v>7.890362868480123</v>
      </c>
    </row>
    <row r="64" spans="1:6" ht="12.75">
      <c r="A64" s="30" t="s">
        <v>12</v>
      </c>
      <c r="B64" s="21" t="str">
        <f>' 3. Master Data '!B104</f>
        <v>LaRue TB #133</v>
      </c>
      <c r="C64" s="69">
        <f>VLOOKUP(B64,' 3. Master Data '!$B$11:$FU$167,' 3. Master Data '!$CE$4,FALSE)</f>
        <v>1333.92</v>
      </c>
      <c r="D64" s="69">
        <f>VLOOKUP(B64,' 3. Master Data '!$B$11:$FU$167,' 3. Master Data '!$CG$4,FALSE)</f>
        <v>1309.5983333333334</v>
      </c>
      <c r="E64" s="69">
        <f t="shared" si="1"/>
        <v>2643.5183333333334</v>
      </c>
      <c r="F64" s="357">
        <f>VLOOKUP(B64,' 3. Master Data '!$B$11:$CH$167,' 3. Master Data '!$CF$4,FALSE)</f>
        <v>11.890600635720283</v>
      </c>
    </row>
    <row r="65" spans="1:6" ht="12.75">
      <c r="A65" s="30" t="s">
        <v>12</v>
      </c>
      <c r="B65" s="21" t="str">
        <f>' 3. Master Data '!B105</f>
        <v>LaRue TB #134</v>
      </c>
      <c r="C65" s="69">
        <f>VLOOKUP(B65,' 3. Master Data '!$B$11:$FU$167,' 3. Master Data '!$CE$4,FALSE)</f>
        <v>866.25</v>
      </c>
      <c r="D65" s="69">
        <f>VLOOKUP(B65,' 3. Master Data '!$B$11:$FU$167,' 3. Master Data '!$CG$4,FALSE)</f>
        <v>452.50333333333333</v>
      </c>
      <c r="E65" s="69">
        <f t="shared" si="1"/>
        <v>1318.7533333333333</v>
      </c>
      <c r="F65" s="357">
        <f>VLOOKUP(B65,' 3. Master Data '!$B$11:$CH$167,' 3. Master Data '!$CF$4,FALSE)</f>
        <v>9.134222222222222</v>
      </c>
    </row>
    <row r="66" spans="1:6" ht="12.75">
      <c r="A66" s="30" t="s">
        <v>12</v>
      </c>
      <c r="B66" s="21" t="str">
        <f>' 3. Master Data '!B106</f>
        <v>LaRue TB #135</v>
      </c>
      <c r="C66" s="69">
        <f>VLOOKUP(B66,' 3. Master Data '!$B$11:$FU$167,' 3. Master Data '!$CE$4,FALSE)</f>
        <v>726.74</v>
      </c>
      <c r="D66" s="69">
        <f>VLOOKUP(B66,' 3. Master Data '!$B$11:$FU$167,' 3. Master Data '!$CG$4,FALSE)</f>
        <v>373.23</v>
      </c>
      <c r="E66" s="69">
        <f t="shared" si="1"/>
        <v>1099.97</v>
      </c>
      <c r="F66" s="357">
        <f>VLOOKUP(B66,' 3. Master Data '!$B$11:$CH$167,' 3. Master Data '!$CF$4,FALSE)</f>
        <v>9.081404628890661</v>
      </c>
    </row>
    <row r="67" spans="1:6" ht="12.75">
      <c r="A67" s="30" t="s">
        <v>12</v>
      </c>
      <c r="B67" s="21" t="str">
        <f>' 3. Master Data '!B107</f>
        <v>LaRue TB #136</v>
      </c>
      <c r="C67" s="69">
        <f>VLOOKUP(B67,' 3. Master Data '!$B$11:$FU$167,' 3. Master Data '!$CE$4,FALSE)</f>
        <v>813.38</v>
      </c>
      <c r="D67" s="69">
        <f>VLOOKUP(B67,' 3. Master Data '!$B$11:$FU$167,' 3. Master Data '!$CG$4,FALSE)</f>
        <v>429.94500000000005</v>
      </c>
      <c r="E67" s="69">
        <f t="shared" si="1"/>
        <v>1243.325</v>
      </c>
      <c r="F67" s="357">
        <f>VLOOKUP(B67,' 3. Master Data '!$B$11:$CH$167,' 3. Master Data '!$CF$4,FALSE)</f>
        <v>9.171543436032358</v>
      </c>
    </row>
    <row r="68" spans="1:6" ht="12.75">
      <c r="A68" s="30" t="s">
        <v>12</v>
      </c>
      <c r="B68" s="21" t="str">
        <f>' 3. Master Data '!B108</f>
        <v>Madison TB #108</v>
      </c>
      <c r="C68" s="69">
        <f>VLOOKUP(B68,' 3. Master Data '!$B$11:$FU$167,' 3. Master Data '!$CE$4,FALSE)</f>
        <v>293.39</v>
      </c>
      <c r="D68" s="69">
        <f>VLOOKUP(B68,' 3. Master Data '!$B$11:$FU$167,' 3. Master Data '!$CG$4,FALSE)</f>
        <v>147.14389830508475</v>
      </c>
      <c r="E68" s="69">
        <f t="shared" si="1"/>
        <v>440.53389830508473</v>
      </c>
      <c r="F68" s="357">
        <f>VLOOKUP(B68,' 3. Master Data '!$B$11:$CH$167,' 3. Master Data '!$CF$4,FALSE)</f>
        <v>8.859027233375372</v>
      </c>
    </row>
    <row r="69" spans="1:6" ht="12.75">
      <c r="A69" s="30" t="s">
        <v>12</v>
      </c>
      <c r="B69" s="21" t="str">
        <f>' 3. Master Data '!B109</f>
        <v>Madison TB #109</v>
      </c>
      <c r="C69" s="69">
        <f>VLOOKUP(B69,' 3. Master Data '!$B$11:$FU$167,' 3. Master Data '!$CE$4,FALSE)</f>
        <v>654.22</v>
      </c>
      <c r="D69" s="69">
        <f>VLOOKUP(B69,' 3. Master Data '!$B$11:$FU$167,' 3. Master Data '!$CG$4,FALSE)</f>
        <v>647.002033898305</v>
      </c>
      <c r="E69" s="69">
        <f t="shared" si="1"/>
        <v>1301.222033898305</v>
      </c>
      <c r="F69" s="357">
        <f>VLOOKUP(B69,' 3. Master Data '!$B$11:$CH$167,' 3. Master Data '!$CF$4,FALSE)</f>
        <v>11.734905689217694</v>
      </c>
    </row>
    <row r="70" spans="1:6" ht="12.75">
      <c r="A70" s="30" t="s">
        <v>12</v>
      </c>
      <c r="B70" s="21" t="str">
        <f>' 3. Master Data '!B110</f>
        <v>Madison TB #110</v>
      </c>
      <c r="C70" s="69">
        <f>VLOOKUP(B70,' 3. Master Data '!$B$11:$FU$167,' 3. Master Data '!$CE$4,FALSE)</f>
        <v>604.94</v>
      </c>
      <c r="D70" s="69">
        <f>VLOOKUP(B70,' 3. Master Data '!$B$11:$FU$167,' 3. Master Data '!$CG$4,FALSE)</f>
        <v>560.0735593220338</v>
      </c>
      <c r="E70" s="69">
        <f t="shared" si="1"/>
        <v>1165.0135593220339</v>
      </c>
      <c r="F70" s="357">
        <f>VLOOKUP(B70,' 3. Master Data '!$B$11:$CH$167,' 3. Master Data '!$CF$4,FALSE)</f>
        <v>11.362416107382549</v>
      </c>
    </row>
    <row r="71" spans="1:6" ht="12.75">
      <c r="A71" s="30" t="s">
        <v>12</v>
      </c>
      <c r="B71" s="21" t="str">
        <f>' 3. Master Data '!B111</f>
        <v>Madison TB #111</v>
      </c>
      <c r="C71" s="69">
        <f>VLOOKUP(B71,' 3. Master Data '!$B$11:$FU$167,' 3. Master Data '!$CE$4,FALSE)</f>
        <v>368.83</v>
      </c>
      <c r="D71" s="69">
        <f>VLOOKUP(B71,' 3. Master Data '!$B$11:$FU$167,' 3. Master Data '!$CG$4,FALSE)</f>
        <v>107.92254237288137</v>
      </c>
      <c r="E71" s="69">
        <f t="shared" si="1"/>
        <v>476.75254237288135</v>
      </c>
      <c r="F71" s="357">
        <f>VLOOKUP(B71,' 3. Master Data '!$B$11:$CH$167,' 3. Master Data '!$CF$4,FALSE)</f>
        <v>7.626386139956078</v>
      </c>
    </row>
    <row r="72" spans="1:6" ht="12.75">
      <c r="A72" s="30" t="s">
        <v>12</v>
      </c>
      <c r="B72" s="21" t="str">
        <f>' 3. Master Data '!B114</f>
        <v>Marion TB #104</v>
      </c>
      <c r="C72" s="69">
        <f>VLOOKUP(B72,' 3. Master Data '!$B$11:$FU$167,' 3. Master Data '!$CE$4,FALSE)</f>
        <v>692.96</v>
      </c>
      <c r="D72" s="69">
        <f>VLOOKUP(B72,' 3. Master Data '!$B$11:$FU$167,' 3. Master Data '!$CG$4,FALSE)</f>
        <v>19.715000000000032</v>
      </c>
      <c r="E72" s="69">
        <f t="shared" si="1"/>
        <v>712.6750000000001</v>
      </c>
      <c r="F72" s="357">
        <f>VLOOKUP(B72,' 3. Master Data '!$B$11:$CH$167,' 3. Master Data '!$CF$4,FALSE)</f>
        <v>7.404842992380512</v>
      </c>
    </row>
    <row r="73" spans="1:6" ht="12.75">
      <c r="A73" s="30" t="s">
        <v>12</v>
      </c>
      <c r="B73" s="21" t="str">
        <f>' 3. Master Data '!B115</f>
        <v>Martin TB #1001</v>
      </c>
      <c r="C73" s="69">
        <f>VLOOKUP(B73,' 3. Master Data '!$B$11:$FU$167,' 3. Master Data '!$CE$4,FALSE)</f>
        <v>2412.41</v>
      </c>
      <c r="D73" s="69">
        <f>VLOOKUP(B73,' 3. Master Data '!$B$11:$FU$167,' 3. Master Data '!$CG$4,FALSE)</f>
        <v>307.2342857142862</v>
      </c>
      <c r="E73" s="69">
        <f t="shared" si="1"/>
        <v>2719.644285714286</v>
      </c>
      <c r="F73" s="357">
        <f>VLOOKUP(B73,' 3. Master Data '!$B$11:$CH$167,' 3. Master Data '!$CF$4,FALSE)</f>
        <v>7.891490252486104</v>
      </c>
    </row>
    <row r="74" spans="1:6" ht="12.75">
      <c r="A74" s="30" t="s">
        <v>14</v>
      </c>
      <c r="B74" s="21" t="str">
        <f>' 3. Master Data '!B116</f>
        <v>McCreary IC #12</v>
      </c>
      <c r="C74" s="69">
        <f>VLOOKUP(B74,' 3. Master Data '!$B$11:$FU$167,' 3. Master Data '!$CE$4,FALSE)</f>
        <v>345.75</v>
      </c>
      <c r="D74" s="69">
        <f>VLOOKUP(B74,' 3. Master Data '!$B$11:$FU$167,' 3. Master Data '!$CG$4,FALSE)</f>
        <v>-4.2595238095238415</v>
      </c>
      <c r="E74" s="69">
        <f t="shared" si="1"/>
        <v>341.49047619047616</v>
      </c>
      <c r="F74" s="357">
        <f>VLOOKUP(B74,' 3. Master Data '!$B$11:$CH$167,' 3. Master Data '!$CF$4,FALSE)</f>
        <v>8.296514822848879</v>
      </c>
    </row>
    <row r="75" spans="1:6" ht="12.75">
      <c r="A75" s="30" t="s">
        <v>14</v>
      </c>
      <c r="B75" s="21" t="str">
        <f>' 3. Master Data '!B118</f>
        <v>Mercer IC #111</v>
      </c>
      <c r="C75" s="69">
        <f>VLOOKUP(B75,' 3. Master Data '!$B$11:$FU$167,' 3. Master Data '!$CE$4,FALSE)</f>
        <v>1285.88</v>
      </c>
      <c r="D75" s="69">
        <f>VLOOKUP(B75,' 3. Master Data '!$B$11:$FU$167,' 3. Master Data '!$CG$4,FALSE)</f>
        <v>833.9381818181819</v>
      </c>
      <c r="E75" s="69">
        <f t="shared" si="1"/>
        <v>2119.818181818182</v>
      </c>
      <c r="F75" s="357">
        <f>VLOOKUP(B75,' 3. Master Data '!$B$11:$CH$167,' 3. Master Data '!$CF$4,FALSE)</f>
        <v>9.06694248296886</v>
      </c>
    </row>
    <row r="76" spans="1:6" ht="12.75">
      <c r="A76" s="30" t="s">
        <v>14</v>
      </c>
      <c r="B76" s="21" t="str">
        <f>' 3. Master Data '!B119</f>
        <v>Mercer IC #112</v>
      </c>
      <c r="C76" s="69">
        <f>VLOOKUP(B76,' 3. Master Data '!$B$11:$FU$167,' 3. Master Data '!$CE$4,FALSE)</f>
        <v>1197</v>
      </c>
      <c r="D76" s="69">
        <f>VLOOKUP(B76,' 3. Master Data '!$B$11:$FU$167,' 3. Master Data '!$CG$4,FALSE)</f>
        <v>854.6363636363635</v>
      </c>
      <c r="E76" s="69">
        <f t="shared" si="1"/>
        <v>2051.6363636363635</v>
      </c>
      <c r="F76" s="357">
        <f>VLOOKUP(B76,' 3. Master Data '!$B$11:$CH$167,' 3. Master Data '!$CF$4,FALSE)</f>
        <v>9.426900584795321</v>
      </c>
    </row>
    <row r="77" spans="1:6" ht="12.75">
      <c r="A77" s="30" t="s">
        <v>12</v>
      </c>
      <c r="B77" s="21" t="str">
        <f>' 3. Master Data '!B121</f>
        <v>Pike TB #396</v>
      </c>
      <c r="C77" s="69">
        <f>VLOOKUP(B77,' 3. Master Data '!$B$11:$FU$167,' 3. Master Data '!$CE$4,FALSE)</f>
        <v>1298.65</v>
      </c>
      <c r="D77" s="69">
        <f>VLOOKUP(B77,' 3. Master Data '!$B$11:$FU$167,' 3. Master Data '!$CG$4,FALSE)</f>
        <v>580.4801587301588</v>
      </c>
      <c r="E77" s="69">
        <f t="shared" si="1"/>
        <v>1879.1301587301589</v>
      </c>
      <c r="F77" s="357">
        <f>VLOOKUP(B77,' 3. Master Data '!$B$11:$CH$167,' 3. Master Data '!$CF$4,FALSE)</f>
        <v>9.11602048280907</v>
      </c>
    </row>
    <row r="78" spans="1:6" ht="12.75">
      <c r="A78" s="30" t="s">
        <v>12</v>
      </c>
      <c r="B78" s="21" t="str">
        <f>' 3. Master Data '!B122</f>
        <v>Pike TB #397</v>
      </c>
      <c r="C78" s="69">
        <f>VLOOKUP(B78,' 3. Master Data '!$B$11:$FU$167,' 3. Master Data '!$CE$4,FALSE)</f>
        <v>1905.3600000000001</v>
      </c>
      <c r="D78" s="69">
        <f>VLOOKUP(B78,' 3. Master Data '!$B$11:$FU$167,' 3. Master Data '!$CG$4,FALSE)</f>
        <v>1294.4638095238092</v>
      </c>
      <c r="E78" s="69">
        <f t="shared" si="1"/>
        <v>3199.8238095238094</v>
      </c>
      <c r="F78" s="357">
        <f>VLOOKUP(B78,' 3. Master Data '!$B$11:$CH$167,' 3. Master Data '!$CF$4,FALSE)</f>
        <v>10.580095100138555</v>
      </c>
    </row>
    <row r="79" spans="1:6" ht="12.75">
      <c r="A79" s="30" t="s">
        <v>12</v>
      </c>
      <c r="B79" s="21" t="str">
        <f>' 3. Master Data '!B123</f>
        <v>Pike TB #398</v>
      </c>
      <c r="C79" s="69">
        <f>VLOOKUP(B79,' 3. Master Data '!$B$11:$FU$167,' 3. Master Data '!$CE$4,FALSE)</f>
        <v>1373.49</v>
      </c>
      <c r="D79" s="69">
        <f>VLOOKUP(B79,' 3. Master Data '!$B$11:$FU$167,' 3. Master Data '!$CG$4,FALSE)</f>
        <v>933.7988888888888</v>
      </c>
      <c r="E79" s="69">
        <f t="shared" si="1"/>
        <v>2307.288888888889</v>
      </c>
      <c r="F79" s="357">
        <f>VLOOKUP(B79,' 3. Master Data '!$B$11:$CH$167,' 3. Master Data '!$CF$4,FALSE)</f>
        <v>10.583200460141683</v>
      </c>
    </row>
    <row r="80" spans="1:6" ht="12.75">
      <c r="A80" s="30" t="s">
        <v>12</v>
      </c>
      <c r="B80" s="21" t="str">
        <f>' 3. Master Data '!B124</f>
        <v>Pike TB #399</v>
      </c>
      <c r="C80" s="69">
        <f>VLOOKUP(B80,' 3. Master Data '!$B$11:$FU$167,' 3. Master Data '!$CE$4,FALSE)</f>
        <v>671.72</v>
      </c>
      <c r="D80" s="69">
        <f>VLOOKUP(B80,' 3. Master Data '!$B$11:$FU$167,' 3. Master Data '!$CG$4,FALSE)</f>
        <v>211.26412698412696</v>
      </c>
      <c r="E80" s="69">
        <f t="shared" si="1"/>
        <v>882.984126984127</v>
      </c>
      <c r="F80" s="357">
        <f>VLOOKUP(B80,' 3. Master Data '!$B$11:$CH$167,' 3. Master Data '!$CF$4,FALSE)</f>
        <v>8.281426784969927</v>
      </c>
    </row>
    <row r="81" spans="1:6" ht="12.75">
      <c r="A81" s="30" t="s">
        <v>12</v>
      </c>
      <c r="B81" s="21" t="str">
        <f>' 3. Master Data '!B125</f>
        <v>Pike TB #400</v>
      </c>
      <c r="C81" s="69">
        <f>VLOOKUP(B81,' 3. Master Data '!$B$11:$FU$167,' 3. Master Data '!$CE$4,FALSE)</f>
        <v>1379.35</v>
      </c>
      <c r="D81" s="69">
        <f>VLOOKUP(B81,' 3. Master Data '!$B$11:$FU$167,' 3. Master Data '!$CG$4,FALSE)</f>
        <v>573.948412698413</v>
      </c>
      <c r="E81" s="69">
        <f t="shared" si="1"/>
        <v>1953.298412698413</v>
      </c>
      <c r="F81" s="357">
        <f>VLOOKUP(B81,' 3. Master Data '!$B$11:$CH$167,' 3. Master Data '!$CF$4,FALSE)</f>
        <v>8.921434008772248</v>
      </c>
    </row>
    <row r="82" spans="1:6" ht="12.75">
      <c r="A82" s="30" t="s">
        <v>12</v>
      </c>
      <c r="B82" s="21" t="str">
        <f>' 3. Master Data '!B126</f>
        <v>Pike TB #401</v>
      </c>
      <c r="C82" s="69">
        <f>VLOOKUP(B82,' 3. Master Data '!$B$11:$FU$167,' 3. Master Data '!$CE$4,FALSE)</f>
        <v>1694.73</v>
      </c>
      <c r="D82" s="69">
        <f>VLOOKUP(B82,' 3. Master Data '!$B$11:$FU$167,' 3. Master Data '!$CG$4,FALSE)</f>
        <v>757.4541269841266</v>
      </c>
      <c r="E82" s="69">
        <f t="shared" si="1"/>
        <v>2452.1841269841266</v>
      </c>
      <c r="F82" s="357">
        <f>VLOOKUP(B82,' 3. Master Data '!$B$11:$CH$167,' 3. Master Data '!$CF$4,FALSE)</f>
        <v>9.115764753087511</v>
      </c>
    </row>
    <row r="83" spans="1:6" ht="12.75">
      <c r="A83" s="30" t="s">
        <v>12</v>
      </c>
      <c r="B83" s="21" t="str">
        <f>' 3. Master Data '!B127</f>
        <v>Pike TB #407</v>
      </c>
      <c r="C83" s="69">
        <f>VLOOKUP(B83,' 3. Master Data '!$B$11:$FU$167,' 3. Master Data '!$CE$4,FALSE)</f>
        <v>522.9200000000001</v>
      </c>
      <c r="D83" s="69">
        <f>VLOOKUP(B83,' 3. Master Data '!$B$11:$FU$167,' 3. Master Data '!$CG$4,FALSE)</f>
        <v>283.4292063492063</v>
      </c>
      <c r="E83" s="69">
        <f t="shared" si="1"/>
        <v>806.3492063492064</v>
      </c>
      <c r="F83" s="357">
        <f>VLOOKUP(B83,' 3. Master Data '!$B$11:$CH$167,' 3. Master Data '!$CF$4,FALSE)</f>
        <v>9.714679109615236</v>
      </c>
    </row>
    <row r="84" spans="1:6" ht="12.75">
      <c r="A84" s="30" t="s">
        <v>12</v>
      </c>
      <c r="B84" s="21" t="str">
        <f>' 3. Master Data '!B128</f>
        <v>Pike TB #408</v>
      </c>
      <c r="C84" s="69">
        <f>VLOOKUP(B84,' 3. Master Data '!$B$11:$FU$167,' 3. Master Data '!$CE$4,FALSE)</f>
        <v>527</v>
      </c>
      <c r="D84" s="69">
        <f>VLOOKUP(B84,' 3. Master Data '!$B$11:$FU$167,' 3. Master Data '!$CG$4,FALSE)</f>
        <v>624.1111111111111</v>
      </c>
      <c r="E84" s="69">
        <f t="shared" si="1"/>
        <v>1151.111111111111</v>
      </c>
      <c r="F84" s="357">
        <f>VLOOKUP(B84,' 3. Master Data '!$B$11:$CH$167,' 3. Master Data '!$CF$4,FALSE)</f>
        <v>13.76091081593928</v>
      </c>
    </row>
    <row r="85" spans="1:6" ht="12.75">
      <c r="A85" s="30" t="s">
        <v>12</v>
      </c>
      <c r="B85" s="21" t="str">
        <f>' 3. Master Data '!B129</f>
        <v>Pike TB #409</v>
      </c>
      <c r="C85" s="69">
        <f>VLOOKUP(B85,' 3. Master Data '!$B$11:$FU$167,' 3. Master Data '!$CE$4,FALSE)</f>
        <v>407.12</v>
      </c>
      <c r="D85" s="69">
        <f>VLOOKUP(B85,' 3. Master Data '!$B$11:$FU$167,' 3. Master Data '!$CG$4,FALSE)</f>
        <v>191.28952380952387</v>
      </c>
      <c r="E85" s="69">
        <f t="shared" si="1"/>
        <v>598.4095238095239</v>
      </c>
      <c r="F85" s="357">
        <f>VLOOKUP(B85,' 3. Master Data '!$B$11:$CH$167,' 3. Master Data '!$CF$4,FALSE)</f>
        <v>9.260119866378464</v>
      </c>
    </row>
    <row r="86" spans="1:6" ht="12.75">
      <c r="A86" s="30" t="s">
        <v>12</v>
      </c>
      <c r="B86" s="21" t="str">
        <f>' 3. Master Data '!B130</f>
        <v>Pike TB #410</v>
      </c>
      <c r="C86" s="69">
        <f>VLOOKUP(B86,' 3. Master Data '!$B$11:$FU$167,' 3. Master Data '!$CE$4,FALSE)</f>
        <v>439.1</v>
      </c>
      <c r="D86" s="69">
        <f>VLOOKUP(B86,' 3. Master Data '!$B$11:$FU$167,' 3. Master Data '!$CG$4,FALSE)</f>
        <v>156.73492063492063</v>
      </c>
      <c r="E86" s="69">
        <f t="shared" si="1"/>
        <v>595.8349206349206</v>
      </c>
      <c r="F86" s="357">
        <f>VLOOKUP(B86,' 3. Master Data '!$B$11:$CH$167,' 3. Master Data '!$CF$4,FALSE)</f>
        <v>8.54875882486905</v>
      </c>
    </row>
    <row r="87" spans="1:6" ht="12.75">
      <c r="A87" s="30" t="s">
        <v>12</v>
      </c>
      <c r="B87" s="21" t="str">
        <f>' 3. Master Data '!B131</f>
        <v>Pike TB #411</v>
      </c>
      <c r="C87" s="69">
        <f>VLOOKUP(B87,' 3. Master Data '!$B$11:$FU$167,' 3. Master Data '!$CE$4,FALSE)</f>
        <v>373.71000000000004</v>
      </c>
      <c r="D87" s="69">
        <f>VLOOKUP(B87,' 3. Master Data '!$B$11:$FU$167,' 3. Master Data '!$CG$4,FALSE)</f>
        <v>124.44555555555553</v>
      </c>
      <c r="E87" s="69">
        <f t="shared" si="1"/>
        <v>498.15555555555557</v>
      </c>
      <c r="F87" s="357">
        <f>VLOOKUP(B87,' 3. Master Data '!$B$11:$CH$167,' 3. Master Data '!$CF$4,FALSE)</f>
        <v>8.397902116614487</v>
      </c>
    </row>
    <row r="88" spans="1:6" ht="12.75">
      <c r="A88" s="30" t="s">
        <v>12</v>
      </c>
      <c r="B88" s="21" t="str">
        <f>' 3. Master Data '!B132</f>
        <v>Pike TB #412</v>
      </c>
      <c r="C88" s="69">
        <f>VLOOKUP(B88,' 3. Master Data '!$B$11:$FU$167,' 3. Master Data '!$CE$4,FALSE)</f>
        <v>785.77</v>
      </c>
      <c r="D88" s="69">
        <f>VLOOKUP(B88,' 3. Master Data '!$B$11:$FU$167,' 3. Master Data '!$CG$4,FALSE)</f>
        <v>452.6458730158731</v>
      </c>
      <c r="E88" s="69">
        <f t="shared" si="1"/>
        <v>1238.415873015873</v>
      </c>
      <c r="F88" s="357">
        <f>VLOOKUP(B88,' 3. Master Data '!$B$11:$CH$167,' 3. Master Data '!$CF$4,FALSE)</f>
        <v>9.929139570103212</v>
      </c>
    </row>
    <row r="89" spans="1:6" ht="12.75">
      <c r="A89" s="30" t="s">
        <v>12</v>
      </c>
      <c r="B89" s="21" t="str">
        <f>' 3. Master Data '!B133</f>
        <v>Pike TB #413</v>
      </c>
      <c r="C89" s="69">
        <f>VLOOKUP(B89,' 3. Master Data '!$B$11:$FU$167,' 3. Master Data '!$CE$4,FALSE)</f>
        <v>907</v>
      </c>
      <c r="D89" s="69">
        <f>VLOOKUP(B89,' 3. Master Data '!$B$11:$FU$167,' 3. Master Data '!$CG$4,FALSE)</f>
        <v>335.3809523809525</v>
      </c>
      <c r="E89" s="69">
        <f t="shared" si="1"/>
        <v>1242.3809523809525</v>
      </c>
      <c r="F89" s="357">
        <f>VLOOKUP(B89,' 3. Master Data '!$B$11:$CH$167,' 3. Master Data '!$CF$4,FALSE)</f>
        <v>8.62954796030871</v>
      </c>
    </row>
    <row r="90" spans="1:6" ht="12.75">
      <c r="A90" s="30" t="s">
        <v>12</v>
      </c>
      <c r="B90" s="21" t="str">
        <f>' 3. Master Data '!B134</f>
        <v>Pike TB #414</v>
      </c>
      <c r="C90" s="69">
        <f>VLOOKUP(B90,' 3. Master Data '!$B$11:$FU$167,' 3. Master Data '!$CE$4,FALSE)</f>
        <v>515.75</v>
      </c>
      <c r="D90" s="69">
        <f>VLOOKUP(B90,' 3. Master Data '!$B$11:$FU$167,' 3. Master Data '!$CG$4,FALSE)</f>
        <v>260.69603174603174</v>
      </c>
      <c r="E90" s="69">
        <f t="shared" si="1"/>
        <v>776.4460317460317</v>
      </c>
      <c r="F90" s="357">
        <f>VLOOKUP(B90,' 3. Master Data '!$B$11:$CH$167,' 3. Master Data '!$CF$4,FALSE)</f>
        <v>9.484459524963645</v>
      </c>
    </row>
    <row r="91" spans="1:6" ht="12.75">
      <c r="A91" s="30" t="s">
        <v>12</v>
      </c>
      <c r="B91" s="21" t="str">
        <f>' 3. Master Data '!B135</f>
        <v>Pike TB #415</v>
      </c>
      <c r="C91" s="69">
        <f>VLOOKUP(B91,' 3. Master Data '!$B$11:$FU$167,' 3. Master Data '!$CE$4,FALSE)</f>
        <v>124.88</v>
      </c>
      <c r="D91" s="69">
        <f>VLOOKUP(B91,' 3. Master Data '!$B$11:$FU$167,' 3. Master Data '!$CG$4,FALSE)</f>
        <v>55.15650793650795</v>
      </c>
      <c r="E91" s="69">
        <f t="shared" si="1"/>
        <v>180.03650793650795</v>
      </c>
      <c r="F91" s="357">
        <f>VLOOKUP(B91,' 3. Master Data '!$B$11:$CH$167,' 3. Master Data '!$CF$4,FALSE)</f>
        <v>9.082559256886611</v>
      </c>
    </row>
    <row r="92" spans="1:6" ht="12.75">
      <c r="A92" s="30" t="s">
        <v>12</v>
      </c>
      <c r="B92" s="21" t="str">
        <f>' 3. Master Data '!B136</f>
        <v>Pike TB #416</v>
      </c>
      <c r="C92" s="69">
        <f>VLOOKUP(B92,' 3. Master Data '!$B$11:$FU$167,' 3. Master Data '!$CE$4,FALSE)</f>
        <v>611</v>
      </c>
      <c r="D92" s="69">
        <f>VLOOKUP(B92,' 3. Master Data '!$B$11:$FU$167,' 3. Master Data '!$CG$4,FALSE)</f>
        <v>267.7301587301588</v>
      </c>
      <c r="E92" s="69">
        <f t="shared" si="1"/>
        <v>878.7301587301588</v>
      </c>
      <c r="F92" s="357">
        <f>VLOOKUP(B92,' 3. Master Data '!$B$11:$CH$167,' 3. Master Data '!$CF$4,FALSE)</f>
        <v>9.060556464811784</v>
      </c>
    </row>
    <row r="93" spans="1:6" ht="12.75">
      <c r="A93" s="30" t="s">
        <v>12</v>
      </c>
      <c r="B93" s="21" t="str">
        <f>' 3. Master Data '!B137</f>
        <v>Pike TB #417</v>
      </c>
      <c r="C93" s="69">
        <f>VLOOKUP(B93,' 3. Master Data '!$B$11:$FU$167,' 3. Master Data '!$CE$4,FALSE)</f>
        <v>870</v>
      </c>
      <c r="D93" s="69">
        <f>VLOOKUP(B93,' 3. Master Data '!$B$11:$FU$167,' 3. Master Data '!$CG$4,FALSE)</f>
        <v>466.031746031746</v>
      </c>
      <c r="E93" s="69">
        <f t="shared" si="1"/>
        <v>1336.031746031746</v>
      </c>
      <c r="F93" s="357">
        <f>VLOOKUP(B93,' 3. Master Data '!$B$11:$CH$167,' 3. Master Data '!$CF$4,FALSE)</f>
        <v>9.674712643678161</v>
      </c>
    </row>
    <row r="94" spans="1:6" ht="12.75">
      <c r="A94" s="30" t="s">
        <v>12</v>
      </c>
      <c r="B94" s="21" t="str">
        <f>' 3. Master Data '!B138</f>
        <v>Pike TB #418</v>
      </c>
      <c r="C94" s="69">
        <f>VLOOKUP(B94,' 3. Master Data '!$B$11:$FU$167,' 3. Master Data '!$CE$4,FALSE)</f>
        <v>633</v>
      </c>
      <c r="D94" s="69">
        <f>VLOOKUP(B94,' 3. Master Data '!$B$11:$FU$167,' 3. Master Data '!$CG$4,FALSE)</f>
        <v>329.3809523809524</v>
      </c>
      <c r="E94" s="69">
        <f t="shared" si="1"/>
        <v>962.3809523809524</v>
      </c>
      <c r="F94" s="357">
        <f>VLOOKUP(B94,' 3. Master Data '!$B$11:$CH$167,' 3. Master Data '!$CF$4,FALSE)</f>
        <v>9.578199052132701</v>
      </c>
    </row>
    <row r="95" spans="1:6" ht="12.75">
      <c r="A95" s="30" t="s">
        <v>12</v>
      </c>
      <c r="B95" s="21" t="str">
        <f>' 3. Master Data '!B139</f>
        <v>Pike TB #419</v>
      </c>
      <c r="C95" s="69">
        <f>VLOOKUP(B95,' 3. Master Data '!$B$11:$FU$167,' 3. Master Data '!$CE$4,FALSE)</f>
        <v>980.29</v>
      </c>
      <c r="D95" s="69">
        <f>VLOOKUP(B95,' 3. Master Data '!$B$11:$FU$167,' 3. Master Data '!$CG$4,FALSE)</f>
        <v>633.541746031746</v>
      </c>
      <c r="E95" s="69">
        <f aca="true" t="shared" si="2" ref="E95:E123">SUM(C95:D95)</f>
        <v>1613.831746031746</v>
      </c>
      <c r="F95" s="357">
        <f>VLOOKUP(B95,' 3. Master Data '!$B$11:$CH$167,' 3. Master Data '!$CF$4,FALSE)</f>
        <v>10.371563516918462</v>
      </c>
    </row>
    <row r="96" spans="1:6" ht="12.75">
      <c r="A96" s="30" t="s">
        <v>12</v>
      </c>
      <c r="B96" s="21" t="str">
        <f>' 3. Master Data '!B140</f>
        <v>Pike TB #420</v>
      </c>
      <c r="C96" s="69">
        <f>VLOOKUP(B96,' 3. Master Data '!$B$11:$FU$167,' 3. Master Data '!$CE$4,FALSE)</f>
        <v>360.69</v>
      </c>
      <c r="D96" s="69">
        <f>VLOOKUP(B96,' 3. Master Data '!$B$11:$FU$167,' 3. Master Data '!$CG$4,FALSE)</f>
        <v>155.51952380952383</v>
      </c>
      <c r="E96" s="69">
        <f t="shared" si="2"/>
        <v>516.2095238095238</v>
      </c>
      <c r="F96" s="357">
        <f>VLOOKUP(B96,' 3. Master Data '!$B$11:$CH$167,' 3. Master Data '!$CF$4,FALSE)</f>
        <v>9.016385261581968</v>
      </c>
    </row>
    <row r="97" spans="1:6" ht="12.75">
      <c r="A97" s="30" t="s">
        <v>12</v>
      </c>
      <c r="B97" s="21" t="str">
        <f>' 3. Master Data '!B141</f>
        <v>Pike TB #421</v>
      </c>
      <c r="C97" s="69">
        <f>VLOOKUP(B97,' 3. Master Data '!$B$11:$FU$167,' 3. Master Data '!$CE$4,FALSE)</f>
        <v>272.2</v>
      </c>
      <c r="D97" s="69">
        <f>VLOOKUP(B97,' 3. Master Data '!$B$11:$FU$167,' 3. Master Data '!$CG$4,FALSE)</f>
        <v>214.1492063492064</v>
      </c>
      <c r="E97" s="69">
        <f t="shared" si="2"/>
        <v>486.3492063492064</v>
      </c>
      <c r="F97" s="357">
        <f>VLOOKUP(B97,' 3. Master Data '!$B$11:$CH$167,' 3. Master Data '!$CF$4,FALSE)</f>
        <v>11.256429096252756</v>
      </c>
    </row>
    <row r="98" spans="1:6" ht="12.75">
      <c r="A98" s="30" t="s">
        <v>12</v>
      </c>
      <c r="B98" s="21" t="str">
        <f>' 3. Master Data '!B142</f>
        <v>Pike TB #422</v>
      </c>
      <c r="C98" s="69">
        <f>VLOOKUP(B98,' 3. Master Data '!$B$11:$FU$167,' 3. Master Data '!$CE$4,FALSE)</f>
        <v>504.73</v>
      </c>
      <c r="D98" s="69">
        <f>VLOOKUP(B98,' 3. Master Data '!$B$11:$FU$167,' 3. Master Data '!$CG$4,FALSE)</f>
        <v>161.8953968253968</v>
      </c>
      <c r="E98" s="69">
        <f t="shared" si="2"/>
        <v>666.6253968253968</v>
      </c>
      <c r="F98" s="357">
        <f>VLOOKUP(B98,' 3. Master Data '!$B$11:$CH$167,' 3. Master Data '!$CF$4,FALSE)</f>
        <v>8.320765557822993</v>
      </c>
    </row>
    <row r="99" spans="1:6" ht="12.75">
      <c r="A99" s="30" t="s">
        <v>12</v>
      </c>
      <c r="B99" s="21" t="str">
        <f>' 3. Master Data '!B143</f>
        <v>Pike TB #424</v>
      </c>
      <c r="C99" s="69">
        <f>VLOOKUP(B99,' 3. Master Data '!$B$11:$FU$167,' 3. Master Data '!$CE$4,FALSE)</f>
        <v>416</v>
      </c>
      <c r="D99" s="69">
        <f>VLOOKUP(B99,' 3. Master Data '!$B$11:$FU$167,' 3. Master Data '!$CG$4,FALSE)</f>
        <v>121.77777777777783</v>
      </c>
      <c r="E99" s="69">
        <f t="shared" si="2"/>
        <v>537.7777777777778</v>
      </c>
      <c r="F99" s="357">
        <f>VLOOKUP(B99,' 3. Master Data '!$B$11:$CH$167,' 3. Master Data '!$CF$4,FALSE)</f>
        <v>8.14423076923077</v>
      </c>
    </row>
    <row r="100" spans="1:6" ht="12.75">
      <c r="A100" s="30" t="s">
        <v>12</v>
      </c>
      <c r="B100" s="21" t="str">
        <f>' 3. Master Data '!B144</f>
        <v>Pike TB #425</v>
      </c>
      <c r="C100" s="69">
        <f>VLOOKUP(B100,' 3. Master Data '!$B$11:$FU$167,' 3. Master Data '!$CE$4,FALSE)</f>
        <v>1034.45</v>
      </c>
      <c r="D100" s="69">
        <f>VLOOKUP(B100,' 3. Master Data '!$B$11:$FU$167,' 3. Master Data '!$CG$4,FALSE)</f>
        <v>268.22142857142853</v>
      </c>
      <c r="E100" s="69">
        <f t="shared" si="2"/>
        <v>1302.6714285714286</v>
      </c>
      <c r="F100" s="357">
        <f>VLOOKUP(B100,' 3. Master Data '!$B$11:$CH$167,' 3. Master Data '!$CF$4,FALSE)</f>
        <v>7.933520228140558</v>
      </c>
    </row>
    <row r="101" spans="1:6" ht="12.75">
      <c r="A101" s="30" t="s">
        <v>12</v>
      </c>
      <c r="B101" s="21" t="str">
        <f>' 3. Master Data '!B145</f>
        <v>Pike TB #426</v>
      </c>
      <c r="C101" s="69">
        <f>VLOOKUP(B101,' 3. Master Data '!$B$11:$FU$167,' 3. Master Data '!$CE$4,FALSE)</f>
        <v>401</v>
      </c>
      <c r="D101" s="69">
        <f>VLOOKUP(B101,' 3. Master Data '!$B$11:$FU$167,' 3. Master Data '!$CG$4,FALSE)</f>
        <v>108.3650793650794</v>
      </c>
      <c r="E101" s="69">
        <f t="shared" si="2"/>
        <v>509.3650793650794</v>
      </c>
      <c r="F101" s="357">
        <f>VLOOKUP(B101,' 3. Master Data '!$B$11:$CH$167,' 3. Master Data '!$CF$4,FALSE)</f>
        <v>8.002493765586035</v>
      </c>
    </row>
    <row r="102" spans="1:6" ht="12.75">
      <c r="A102" s="30" t="s">
        <v>12</v>
      </c>
      <c r="B102" s="21" t="str">
        <f>' 3. Master Data '!B146</f>
        <v>Pike TB #427</v>
      </c>
      <c r="C102" s="69">
        <f>VLOOKUP(B102,' 3. Master Data '!$B$11:$FU$167,' 3. Master Data '!$CE$4,FALSE)</f>
        <v>730</v>
      </c>
      <c r="D102" s="69">
        <f>VLOOKUP(B102,' 3. Master Data '!$B$11:$FU$167,' 3. Master Data '!$CG$4,FALSE)</f>
        <v>367.4603174603176</v>
      </c>
      <c r="E102" s="69">
        <f t="shared" si="2"/>
        <v>1097.4603174603176</v>
      </c>
      <c r="F102" s="357">
        <f>VLOOKUP(B102,' 3. Master Data '!$B$11:$CH$167,' 3. Master Data '!$CF$4,FALSE)</f>
        <v>9.471232876712328</v>
      </c>
    </row>
    <row r="103" spans="1:6" ht="12.75">
      <c r="A103" s="30" t="s">
        <v>12</v>
      </c>
      <c r="B103" s="21" t="str">
        <f>' 3. Master Data '!B147</f>
        <v>Pike TB #428</v>
      </c>
      <c r="C103" s="69">
        <f>VLOOKUP(B103,' 3. Master Data '!$B$11:$FU$167,' 3. Master Data '!$CE$4,FALSE)</f>
        <v>1206</v>
      </c>
      <c r="D103" s="69">
        <f>VLOOKUP(B103,' 3. Master Data '!$B$11:$FU$167,' 3. Master Data '!$CG$4,FALSE)</f>
        <v>711.936507936508</v>
      </c>
      <c r="E103" s="69">
        <f t="shared" si="2"/>
        <v>1917.936507936508</v>
      </c>
      <c r="F103" s="357">
        <f>VLOOKUP(B103,' 3. Master Data '!$B$11:$CH$167,' 3. Master Data '!$CF$4,FALSE)</f>
        <v>10.019071310116086</v>
      </c>
    </row>
    <row r="104" spans="1:6" ht="12.75">
      <c r="A104" s="30" t="s">
        <v>12</v>
      </c>
      <c r="B104" s="21" t="str">
        <f>' 3. Master Data '!B148</f>
        <v>Pike TB #429</v>
      </c>
      <c r="C104" s="69">
        <f>VLOOKUP(B104,' 3. Master Data '!$B$11:$FU$167,' 3. Master Data '!$CE$4,FALSE)</f>
        <v>456</v>
      </c>
      <c r="D104" s="69">
        <f>VLOOKUP(B104,' 3. Master Data '!$B$11:$FU$167,' 3. Master Data '!$CG$4,FALSE)</f>
        <v>167.4920634920635</v>
      </c>
      <c r="E104" s="69">
        <f t="shared" si="2"/>
        <v>623.4920634920635</v>
      </c>
      <c r="F104" s="357">
        <f>VLOOKUP(B104,' 3. Master Data '!$B$11:$CH$167,' 3. Master Data '!$CF$4,FALSE)</f>
        <v>8.614035087719298</v>
      </c>
    </row>
    <row r="105" spans="1:6" ht="12.75">
      <c r="A105" s="30" t="s">
        <v>12</v>
      </c>
      <c r="B105" s="21" t="str">
        <f>' 3. Master Data '!B149</f>
        <v>Pike TB #430</v>
      </c>
      <c r="C105" s="69">
        <f>VLOOKUP(B105,' 3. Master Data '!$B$11:$FU$167,' 3. Master Data '!$CE$4,FALSE)</f>
        <v>725</v>
      </c>
      <c r="D105" s="69">
        <f>VLOOKUP(B105,' 3. Master Data '!$B$11:$FU$167,' 3. Master Data '!$CG$4,FALSE)</f>
        <v>321.34920634920627</v>
      </c>
      <c r="E105" s="69">
        <f t="shared" si="2"/>
        <v>1046.3492063492063</v>
      </c>
      <c r="F105" s="357">
        <f>VLOOKUP(B105,' 3. Master Data '!$B$11:$CH$167,' 3. Master Data '!$CF$4,FALSE)</f>
        <v>9.092413793103448</v>
      </c>
    </row>
    <row r="106" spans="1:6" ht="12.75">
      <c r="A106" s="30" t="s">
        <v>12</v>
      </c>
      <c r="B106" s="21" t="str">
        <f>' 3. Master Data '!B150</f>
        <v>Pike TB #431</v>
      </c>
      <c r="C106" s="69">
        <f>VLOOKUP(B106,' 3. Master Data '!$B$11:$FU$167,' 3. Master Data '!$CE$4,FALSE)</f>
        <v>443.12</v>
      </c>
      <c r="D106" s="69">
        <f>VLOOKUP(B106,' 3. Master Data '!$B$11:$FU$167,' 3. Master Data '!$CG$4,FALSE)</f>
        <v>143.64984126984132</v>
      </c>
      <c r="E106" s="69">
        <f t="shared" si="2"/>
        <v>586.7698412698413</v>
      </c>
      <c r="F106" s="357">
        <f>VLOOKUP(B106,' 3. Master Data '!$B$11:$CH$167,' 3. Master Data '!$CF$4,FALSE)</f>
        <v>8.342322621411807</v>
      </c>
    </row>
    <row r="107" spans="1:6" ht="12.75">
      <c r="A107" s="30" t="s">
        <v>12</v>
      </c>
      <c r="B107" s="21" t="str">
        <f>' 3. Master Data '!B151</f>
        <v>Pike TB #432</v>
      </c>
      <c r="C107" s="69">
        <f>VLOOKUP(B107,' 3. Master Data '!$B$11:$FU$167,' 3. Master Data '!$CE$4,FALSE)</f>
        <v>387</v>
      </c>
      <c r="D107" s="69">
        <f>VLOOKUP(B107,' 3. Master Data '!$B$11:$FU$167,' 3. Master Data '!$CG$4,FALSE)</f>
        <v>265.2222222222223</v>
      </c>
      <c r="E107" s="69">
        <f t="shared" si="2"/>
        <v>652.2222222222223</v>
      </c>
      <c r="F107" s="357">
        <f>VLOOKUP(B107,' 3. Master Data '!$B$11:$CH$167,' 3. Master Data '!$CF$4,FALSE)</f>
        <v>10.617571059431524</v>
      </c>
    </row>
    <row r="108" spans="1:6" ht="12.75">
      <c r="A108" s="30" t="s">
        <v>12</v>
      </c>
      <c r="B108" s="21" t="str">
        <f>' 3. Master Data '!B152</f>
        <v>Pike TB #433</v>
      </c>
      <c r="C108" s="69">
        <f>VLOOKUP(B108,' 3. Master Data '!$B$11:$FU$167,' 3. Master Data '!$CE$4,FALSE)</f>
        <v>710.92</v>
      </c>
      <c r="D108" s="69">
        <f>VLOOKUP(B108,' 3. Master Data '!$B$11:$FU$167,' 3. Master Data '!$CG$4,FALSE)</f>
        <v>272.20698412698414</v>
      </c>
      <c r="E108" s="69">
        <f t="shared" si="2"/>
        <v>983.1269841269841</v>
      </c>
      <c r="F108" s="357">
        <f>VLOOKUP(B108,' 3. Master Data '!$B$11:$CH$167,' 3. Master Data '!$CF$4,FALSE)</f>
        <v>8.71223203736004</v>
      </c>
    </row>
    <row r="109" spans="1:6" ht="12.75">
      <c r="A109" s="30" t="s">
        <v>12</v>
      </c>
      <c r="B109" s="21" t="str">
        <f>' 3. Master Data '!B153</f>
        <v>Pike TB #434</v>
      </c>
      <c r="C109" s="69">
        <f>VLOOKUP(B109,' 3. Master Data '!$B$11:$FU$167,' 3. Master Data '!$CE$4,FALSE)</f>
        <v>654</v>
      </c>
      <c r="D109" s="69">
        <f>VLOOKUP(B109,' 3. Master Data '!$B$11:$FU$167,' 3. Master Data '!$CG$4,FALSE)</f>
        <v>38.69047619047615</v>
      </c>
      <c r="E109" s="69">
        <f t="shared" si="2"/>
        <v>692.6904761904761</v>
      </c>
      <c r="F109" s="357">
        <f>VLOOKUP(B109,' 3. Master Data '!$B$11:$CH$167,' 3. Master Data '!$CF$4,FALSE)</f>
        <v>6.672706422018348</v>
      </c>
    </row>
    <row r="110" spans="1:6" ht="12.75">
      <c r="A110" s="30" t="s">
        <v>12</v>
      </c>
      <c r="B110" s="21" t="str">
        <f>' 3. Master Data '!B154</f>
        <v>Pike TB #435</v>
      </c>
      <c r="C110" s="69">
        <f>VLOOKUP(B110,' 3. Master Data '!$B$11:$FU$167,' 3. Master Data '!$CE$4,FALSE)</f>
        <v>304</v>
      </c>
      <c r="D110" s="69">
        <f>VLOOKUP(B110,' 3. Master Data '!$B$11:$FU$167,' 3. Master Data '!$CG$4,FALSE)</f>
        <v>134.73015873015873</v>
      </c>
      <c r="E110" s="69">
        <f t="shared" si="2"/>
        <v>438.73015873015873</v>
      </c>
      <c r="F110" s="357">
        <f>VLOOKUP(B110,' 3. Master Data '!$B$11:$CH$167,' 3. Master Data '!$CF$4,FALSE)</f>
        <v>9.092105263157896</v>
      </c>
    </row>
    <row r="111" spans="1:6" ht="12.75">
      <c r="A111" s="30" t="s">
        <v>12</v>
      </c>
      <c r="B111" s="21" t="str">
        <f>' 3. Master Data '!B155</f>
        <v>Pike TB #436</v>
      </c>
      <c r="C111" s="69">
        <f>VLOOKUP(B111,' 3. Master Data '!$B$11:$FU$167,' 3. Master Data '!$CE$4,FALSE)</f>
        <v>296.55</v>
      </c>
      <c r="D111" s="69">
        <f>VLOOKUP(B111,' 3. Master Data '!$B$11:$FU$167,' 3. Master Data '!$CG$4,FALSE)</f>
        <v>115.63730158730152</v>
      </c>
      <c r="E111" s="69">
        <f t="shared" si="2"/>
        <v>412.18730158730153</v>
      </c>
      <c r="F111" s="357">
        <f>VLOOKUP(B111,' 3. Master Data '!$B$11:$CH$167,' 3. Master Data '!$CF$4,FALSE)</f>
        <v>8.756634631596695</v>
      </c>
    </row>
    <row r="112" spans="1:6" ht="12.75">
      <c r="A112" s="30" t="s">
        <v>12</v>
      </c>
      <c r="B112" s="21" t="str">
        <f>' 3. Master Data '!B156</f>
        <v>Pike TB #437</v>
      </c>
      <c r="C112" s="69">
        <f>VLOOKUP(B112,' 3. Master Data '!$B$11:$FU$167,' 3. Master Data '!$CE$4,FALSE)</f>
        <v>1227.82</v>
      </c>
      <c r="D112" s="69">
        <f>VLOOKUP(B112,' 3. Master Data '!$B$11:$FU$167,' 3. Master Data '!$CG$4,FALSE)</f>
        <v>814.8355555555556</v>
      </c>
      <c r="E112" s="69">
        <f t="shared" si="2"/>
        <v>2042.6555555555556</v>
      </c>
      <c r="F112" s="357">
        <f>VLOOKUP(B112,' 3. Master Data '!$B$11:$CH$167,' 3. Master Data '!$CF$4,FALSE)</f>
        <v>10.480958120897201</v>
      </c>
    </row>
    <row r="113" spans="1:6" ht="12.75">
      <c r="A113" s="30" t="s">
        <v>12</v>
      </c>
      <c r="B113" s="21" t="str">
        <f>' 3. Master Data '!B157</f>
        <v>Pike TB #438</v>
      </c>
      <c r="C113" s="69">
        <f>VLOOKUP(B113,' 3. Master Data '!$B$11:$FU$167,' 3. Master Data '!$CE$4,FALSE)</f>
        <v>767</v>
      </c>
      <c r="D113" s="69">
        <f>VLOOKUP(B113,' 3. Master Data '!$B$11:$FU$167,' 3. Master Data '!$CG$4,FALSE)</f>
        <v>309.66666666666674</v>
      </c>
      <c r="E113" s="69">
        <f t="shared" si="2"/>
        <v>1076.6666666666667</v>
      </c>
      <c r="F113" s="357">
        <f>VLOOKUP(B113,' 3. Master Data '!$B$11:$CH$167,' 3. Master Data '!$CF$4,FALSE)</f>
        <v>8.843546284224251</v>
      </c>
    </row>
    <row r="114" spans="1:6" ht="12.75">
      <c r="A114" s="30" t="s">
        <v>12</v>
      </c>
      <c r="B114" s="21" t="str">
        <f>' 3. Master Data '!B158</f>
        <v>Simpson TB #910</v>
      </c>
      <c r="C114" s="69">
        <f>VLOOKUP(B114,' 3. Master Data '!$B$11:$FU$167,' 3. Master Data '!$CE$4,FALSE)</f>
        <v>2113.1000000000004</v>
      </c>
      <c r="D114" s="69">
        <f>VLOOKUP(B114,' 3. Master Data '!$B$11:$FU$167,' 3. Master Data '!$CG$4,FALSE)</f>
        <v>552.4652173913041</v>
      </c>
      <c r="E114" s="69">
        <f t="shared" si="2"/>
        <v>2665.5652173913045</v>
      </c>
      <c r="F114" s="357">
        <f>VLOOKUP(B114,' 3. Master Data '!$B$11:$CH$167,' 3. Master Data '!$CF$4,FALSE)</f>
        <v>8.703989399460507</v>
      </c>
    </row>
    <row r="115" spans="1:6" ht="12.75">
      <c r="A115" s="30" t="s">
        <v>12</v>
      </c>
      <c r="B115" s="21" t="str">
        <f>' 3. Master Data '!B159</f>
        <v>Todd TB #310</v>
      </c>
      <c r="C115" s="69">
        <f>VLOOKUP(B115,' 3. Master Data '!$B$11:$FU$167,' 3. Master Data '!$CE$4,FALSE)</f>
        <v>374.71000000000004</v>
      </c>
      <c r="D115" s="69">
        <f>VLOOKUP(B115,' 3. Master Data '!$B$11:$FU$167,' 3. Master Data '!$CG$4,FALSE)</f>
        <v>173.32205128205123</v>
      </c>
      <c r="E115" s="69">
        <f t="shared" si="2"/>
        <v>548.0320512820513</v>
      </c>
      <c r="F115" s="357">
        <f>VLOOKUP(B115,' 3. Master Data '!$B$11:$CH$167,' 3. Master Data '!$CF$4,FALSE)</f>
        <v>11.407888767313388</v>
      </c>
    </row>
    <row r="116" spans="1:6" ht="12.75">
      <c r="A116" s="30" t="s">
        <v>12</v>
      </c>
      <c r="B116" s="21" t="str">
        <f>' 3. Master Data '!B160</f>
        <v>Trigg TB #10</v>
      </c>
      <c r="C116" s="69">
        <f>VLOOKUP(B116,' 3. Master Data '!$B$11:$FU$167,' 3. Master Data '!$CE$4,FALSE)</f>
        <v>525.0699999999999</v>
      </c>
      <c r="D116" s="69">
        <f>VLOOKUP(B116,' 3. Master Data '!$B$11:$FU$167,' 3. Master Data '!$CG$4,FALSE)</f>
        <v>144.1942857142858</v>
      </c>
      <c r="E116" s="69">
        <f t="shared" si="2"/>
        <v>669.2642857142857</v>
      </c>
      <c r="F116" s="357">
        <f>VLOOKUP(B116,' 3. Master Data '!$B$11:$CH$167,' 3. Master Data '!$CF$4,FALSE)</f>
        <v>8.922334164968483</v>
      </c>
    </row>
    <row r="117" spans="1:6" ht="12.75">
      <c r="A117" s="30" t="s">
        <v>12</v>
      </c>
      <c r="B117" s="21" t="str">
        <f>' 3. Master Data '!B161</f>
        <v>Warren TB #1101</v>
      </c>
      <c r="C117" s="69">
        <f>VLOOKUP(B117,' 3. Master Data '!$B$11:$FU$167,' 3. Master Data '!$CE$4,FALSE)</f>
        <v>179.09</v>
      </c>
      <c r="D117" s="69">
        <f>VLOOKUP(B117,' 3. Master Data '!$B$11:$FU$167,' 3. Master Data '!$CG$4,FALSE)</f>
        <v>21.037027027027023</v>
      </c>
      <c r="E117" s="69">
        <f t="shared" si="2"/>
        <v>200.12702702702703</v>
      </c>
      <c r="F117" s="357">
        <f>VLOOKUP(B117,' 3. Master Data '!$B$11:$CH$167,' 3. Master Data '!$CF$4,FALSE)</f>
        <v>8.269250097716233</v>
      </c>
    </row>
    <row r="118" spans="1:6" ht="12.75">
      <c r="A118" s="30" t="s">
        <v>12</v>
      </c>
      <c r="B118" s="21" t="str">
        <f>' 3. Master Data '!B162</f>
        <v>Warren TB #1102</v>
      </c>
      <c r="C118" s="69">
        <f>VLOOKUP(B118,' 3. Master Data '!$B$11:$FU$167,' 3. Master Data '!$CE$4,FALSE)</f>
        <v>209.87</v>
      </c>
      <c r="D118" s="69">
        <f>VLOOKUP(B118,' 3. Master Data '!$B$11:$FU$167,' 3. Master Data '!$CG$4,FALSE)</f>
        <v>65.46030303030307</v>
      </c>
      <c r="E118" s="69">
        <f t="shared" si="2"/>
        <v>275.33030303030307</v>
      </c>
      <c r="F118" s="357">
        <f>VLOOKUP(B118,' 3. Master Data '!$B$11:$CH$167,' 3. Master Data '!$CF$4,FALSE)</f>
        <v>8.658598179825606</v>
      </c>
    </row>
    <row r="119" spans="1:6" ht="12.75">
      <c r="A119" s="30" t="s">
        <v>12</v>
      </c>
      <c r="B119" s="21" t="str">
        <f>' 3. Master Data '!B163</f>
        <v>Warren TB #1103</v>
      </c>
      <c r="C119" s="69">
        <f>VLOOKUP(B119,' 3. Master Data '!$B$11:$FU$167,' 3. Master Data '!$CE$4,FALSE)</f>
        <v>286.76</v>
      </c>
      <c r="D119" s="69">
        <f>VLOOKUP(B119,' 3. Master Data '!$B$11:$FU$167,' 3. Master Data '!$CG$4,FALSE)</f>
        <v>22.761739130434762</v>
      </c>
      <c r="E119" s="69">
        <f t="shared" si="2"/>
        <v>309.52173913043475</v>
      </c>
      <c r="F119" s="357">
        <f>VLOOKUP(B119,' 3. Master Data '!$B$11:$CH$167,' 3. Master Data '!$CF$4,FALSE)</f>
        <v>7.4476914492955775</v>
      </c>
    </row>
    <row r="120" spans="1:6" ht="12.75">
      <c r="A120" s="30" t="s">
        <v>12</v>
      </c>
      <c r="B120" s="21" t="str">
        <f>' 3. Master Data '!B164</f>
        <v>Warren TB #1104</v>
      </c>
      <c r="C120" s="69">
        <f>VLOOKUP(B120,' 3. Master Data '!$B$11:$FU$167,' 3. Master Data '!$CE$4,FALSE)</f>
        <v>197.57</v>
      </c>
      <c r="D120" s="69">
        <f>VLOOKUP(B120,' 3. Master Data '!$B$11:$FU$167,' 3. Master Data '!$CG$4,FALSE)</f>
        <v>25.852222222222224</v>
      </c>
      <c r="E120" s="69">
        <f t="shared" si="2"/>
        <v>223.42222222222222</v>
      </c>
      <c r="F120" s="357">
        <f>VLOOKUP(B120,' 3. Master Data '!$B$11:$CH$167,' 3. Master Data '!$CF$4,FALSE)</f>
        <v>8.142126841119603</v>
      </c>
    </row>
    <row r="121" spans="1:6" ht="12.75">
      <c r="A121" s="30" t="s">
        <v>12</v>
      </c>
      <c r="B121" s="21" t="str">
        <f>' 3. Master Data '!B165</f>
        <v>Whitley TB #105</v>
      </c>
      <c r="C121" s="69">
        <f>VLOOKUP(B121,' 3. Master Data '!$B$11:$FU$167,' 3. Master Data '!$CE$4,FALSE)</f>
        <v>1281.5</v>
      </c>
      <c r="D121" s="69">
        <f>VLOOKUP(B121,' 3. Master Data '!$B$11:$FU$167,' 3. Master Data '!$CG$4,FALSE)</f>
        <v>588.2142857142858</v>
      </c>
      <c r="E121" s="69">
        <f t="shared" si="2"/>
        <v>1869.7142857142858</v>
      </c>
      <c r="F121" s="357">
        <f>VLOOKUP(B121,' 3. Master Data '!$B$11:$CH$167,' 3. Master Data '!$CF$4,FALSE)</f>
        <v>10.213031603589544</v>
      </c>
    </row>
    <row r="122" spans="1:6" ht="12.75">
      <c r="A122" s="30" t="s">
        <v>12</v>
      </c>
      <c r="B122" s="21" t="str">
        <f>' 3. Master Data '!B166</f>
        <v>Williamstown IndependentTB #30</v>
      </c>
      <c r="C122" s="69">
        <f>VLOOKUP(B122,' 3. Master Data '!$B$11:$FU$167,' 3. Master Data '!$CE$4,FALSE)</f>
        <v>323.87</v>
      </c>
      <c r="D122" s="69">
        <f>VLOOKUP(B122,' 3. Master Data '!$B$11:$FU$167,' 3. Master Data '!$CG$4,FALSE)</f>
        <v>-27.724117647058847</v>
      </c>
      <c r="E122" s="69">
        <f t="shared" si="2"/>
        <v>296.14588235294116</v>
      </c>
      <c r="F122" s="357">
        <f>VLOOKUP(B122,' 3. Master Data '!$B$11:$CH$167,' 3. Master Data '!$CF$4,FALSE)</f>
        <v>7.772377805909778</v>
      </c>
    </row>
    <row r="123" spans="1:6" ht="13.5" thickBot="1">
      <c r="A123" s="178" t="s">
        <v>12</v>
      </c>
      <c r="B123" s="360" t="str">
        <f>' 3. Master Data '!B167</f>
        <v>Williamstown IndependentTB #32</v>
      </c>
      <c r="C123" s="79">
        <f>VLOOKUP(B123,' 3. Master Data '!$B$11:$FU$167,' 3. Master Data '!$CE$4,FALSE)</f>
        <v>325.86</v>
      </c>
      <c r="D123" s="79">
        <f>VLOOKUP(B123,' 3. Master Data '!$B$11:$FU$167,' 3. Master Data '!$CG$4,FALSE)</f>
        <v>6.6564705882352655</v>
      </c>
      <c r="E123" s="79">
        <f t="shared" si="2"/>
        <v>332.5164705882353</v>
      </c>
      <c r="F123" s="361">
        <f>VLOOKUP(B123,' 3. Master Data '!$B$11:$CH$167,' 3. Master Data '!$CF$4,FALSE)</f>
        <v>8.67363284846253</v>
      </c>
    </row>
    <row r="124" spans="3:7" ht="13.5" thickBot="1">
      <c r="C124" s="362">
        <f>SUM(C3:C123)</f>
        <v>109013.61000000003</v>
      </c>
      <c r="D124" s="363">
        <f>SUM(D3:D123)</f>
        <v>52921.690104401896</v>
      </c>
      <c r="E124" s="363">
        <f>SUM(E3:E123)</f>
        <v>161935.30010440192</v>
      </c>
      <c r="F124" s="364">
        <f>AVERAGE(F3:F123)</f>
        <v>9.089748338345762</v>
      </c>
      <c r="G124" s="57" t="s">
        <v>342</v>
      </c>
    </row>
  </sheetData>
  <sheetProtection password="CDAA" sheet="1" objects="1" scenarios="1" autoFilter="0" pivotTables="0"/>
  <autoFilter ref="A2:F159"/>
  <mergeCells count="1">
    <mergeCell ref="H3:I3"/>
  </mergeCells>
  <conditionalFormatting sqref="A3:E123">
    <cfRule type="expression" priority="2" dxfId="6" stopIfTrue="1">
      <formula>MOD(ROW(),2)=1</formula>
    </cfRule>
  </conditionalFormatting>
  <conditionalFormatting sqref="F3:F123">
    <cfRule type="expression" priority="1" dxfId="6" stopIfTrue="1">
      <formula>MOD(ROW(),2)=1</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F124"/>
  <sheetViews>
    <sheetView workbookViewId="0" topLeftCell="AC1">
      <selection activeCell="K116" sqref="K116"/>
    </sheetView>
  </sheetViews>
  <sheetFormatPr defaultColWidth="9.140625" defaultRowHeight="12.75"/>
  <cols>
    <col min="1" max="1" width="17.7109375" style="0" customWidth="1"/>
    <col min="2" max="2" width="14.00390625" style="0" customWidth="1"/>
    <col min="3" max="3" width="13.8515625" style="0" bestFit="1" customWidth="1"/>
  </cols>
  <sheetData>
    <row r="1" spans="1:6" s="57" customFormat="1" ht="12.75">
      <c r="A1" s="61" t="s">
        <v>155</v>
      </c>
      <c r="B1" s="62" t="s">
        <v>157</v>
      </c>
      <c r="C1" s="62" t="s">
        <v>158</v>
      </c>
      <c r="D1" s="61" t="s">
        <v>153</v>
      </c>
      <c r="E1" s="62" t="s">
        <v>159</v>
      </c>
      <c r="F1" s="63" t="s">
        <v>154</v>
      </c>
    </row>
    <row r="2" spans="1:6" ht="12.75">
      <c r="A2" s="21" t="str">
        <f>'4. 2011 Fuel saved table'!B84</f>
        <v>Pike TB #408</v>
      </c>
      <c r="B2" s="59">
        <f>VLOOKUP(A2,'4. 2011 Fuel saved table'!$B$3:$E$123,2,FALSE)</f>
        <v>527</v>
      </c>
      <c r="C2" s="59">
        <f>VLOOKUP(A2,'4. 2011 Fuel saved table'!$B$3:$E$123,3,FALSE)</f>
        <v>624.1111111111111</v>
      </c>
      <c r="D2" s="32">
        <f>VLOOKUP(A2,'4. 2011 Fuel saved table'!$B$3:$F$123,5,FALSE)</f>
        <v>13.76091081593928</v>
      </c>
      <c r="E2" s="60">
        <f>VLOOKUP(A2,'4. 2011 Fuel saved table'!$B$3:$E$123,4,FALSE)</f>
        <v>1151.111111111111</v>
      </c>
      <c r="F2" s="58">
        <f aca="true" t="shared" si="0" ref="F2:F33">C2/E2</f>
        <v>0.5421814671814672</v>
      </c>
    </row>
    <row r="3" spans="1:6" ht="12.75">
      <c r="A3" s="21" t="str">
        <f>'4. 2011 Fuel saved table'!B37</f>
        <v>Jefferson TB #1147</v>
      </c>
      <c r="B3" s="59">
        <f>VLOOKUP(A3,'4. 2011 Fuel saved table'!$B$3:$E$123,2,FALSE)</f>
        <v>744.87</v>
      </c>
      <c r="C3" s="59">
        <f>VLOOKUP(A3,'4. 2011 Fuel saved table'!$B$3:$E$123,3,FALSE)</f>
        <v>753.5420603015076</v>
      </c>
      <c r="D3" s="32">
        <f>VLOOKUP(A3,'4. 2011 Fuel saved table'!$B$3:$F$123,5,FALSE)</f>
        <v>12.009505014297797</v>
      </c>
      <c r="E3" s="60">
        <f>VLOOKUP(A3,'4. 2011 Fuel saved table'!$B$3:$E$123,4,FALSE)</f>
        <v>1498.4120603015076</v>
      </c>
      <c r="F3" s="58">
        <f t="shared" si="0"/>
        <v>0.5028937501676817</v>
      </c>
    </row>
    <row r="4" spans="1:6" ht="12.75">
      <c r="A4" s="21" t="str">
        <f>'4. 2011 Fuel saved table'!B69</f>
        <v>Madison TB #109</v>
      </c>
      <c r="B4" s="59">
        <f>VLOOKUP(A4,'4. 2011 Fuel saved table'!$B$3:$E$123,2,FALSE)</f>
        <v>654.22</v>
      </c>
      <c r="C4" s="59">
        <f>VLOOKUP(A4,'4. 2011 Fuel saved table'!$B$3:$E$123,3,FALSE)</f>
        <v>647.002033898305</v>
      </c>
      <c r="D4" s="32">
        <f>VLOOKUP(A4,'4. 2011 Fuel saved table'!$B$3:$F$123,5,FALSE)</f>
        <v>11.734905689217694</v>
      </c>
      <c r="E4" s="60">
        <f>VLOOKUP(A4,'4. 2011 Fuel saved table'!$B$3:$E$123,4,FALSE)</f>
        <v>1301.222033898305</v>
      </c>
      <c r="F4" s="58">
        <f t="shared" si="0"/>
        <v>0.4972264663855749</v>
      </c>
    </row>
    <row r="5" spans="1:6" ht="12.75">
      <c r="A5" s="21" t="str">
        <f>'4. 2011 Fuel saved table'!B64</f>
        <v>LaRue TB #133</v>
      </c>
      <c r="B5" s="59">
        <f>VLOOKUP(A5,'4. 2011 Fuel saved table'!$B$3:$E$123,2,FALSE)</f>
        <v>1333.92</v>
      </c>
      <c r="C5" s="59">
        <f>VLOOKUP(A5,'4. 2011 Fuel saved table'!$B$3:$E$123,3,FALSE)</f>
        <v>1309.5983333333334</v>
      </c>
      <c r="D5" s="32">
        <f>VLOOKUP(A5,'4. 2011 Fuel saved table'!$B$3:$F$123,5,FALSE)</f>
        <v>11.890600635720283</v>
      </c>
      <c r="E5" s="60">
        <f>VLOOKUP(A5,'4. 2011 Fuel saved table'!$B$3:$E$123,4,FALSE)</f>
        <v>2643.5183333333334</v>
      </c>
      <c r="F5" s="58">
        <f t="shared" si="0"/>
        <v>0.4953997544938532</v>
      </c>
    </row>
    <row r="6" spans="1:6" ht="12.75">
      <c r="A6" s="21" t="str">
        <f>'4. 2011 Fuel saved table'!B70</f>
        <v>Madison TB #110</v>
      </c>
      <c r="B6" s="59">
        <f>VLOOKUP(A6,'4. 2011 Fuel saved table'!$B$3:$E$123,2,FALSE)</f>
        <v>604.94</v>
      </c>
      <c r="C6" s="59">
        <f>VLOOKUP(A6,'4. 2011 Fuel saved table'!$B$3:$E$123,3,FALSE)</f>
        <v>560.0735593220338</v>
      </c>
      <c r="D6" s="32">
        <f>VLOOKUP(A6,'4. 2011 Fuel saved table'!$B$3:$F$123,5,FALSE)</f>
        <v>11.362416107382549</v>
      </c>
      <c r="E6" s="60">
        <f>VLOOKUP(A6,'4. 2011 Fuel saved table'!$B$3:$E$123,4,FALSE)</f>
        <v>1165.0135593220339</v>
      </c>
      <c r="F6" s="58">
        <f t="shared" si="0"/>
        <v>0.48074424099232127</v>
      </c>
    </row>
    <row r="7" spans="1:6" ht="12.75">
      <c r="A7" s="21" t="str">
        <f>'4. 2011 Fuel saved table'!B30</f>
        <v>Jefferson TB #1140</v>
      </c>
      <c r="B7" s="59">
        <f>VLOOKUP(A7,'4. 2011 Fuel saved table'!$B$3:$E$123,2,FALSE)</f>
        <v>1052.83</v>
      </c>
      <c r="C7" s="59">
        <f>VLOOKUP(A7,'4. 2011 Fuel saved table'!$B$3:$E$123,3,FALSE)</f>
        <v>971.4949581239532</v>
      </c>
      <c r="D7" s="32">
        <f>VLOOKUP(A7,'4. 2011 Fuel saved table'!$B$3:$F$123,5,FALSE)</f>
        <v>11.478795247095922</v>
      </c>
      <c r="E7" s="60">
        <f>VLOOKUP(A7,'4. 2011 Fuel saved table'!$B$3:$E$123,4,FALSE)</f>
        <v>2024.3249581239531</v>
      </c>
      <c r="F7" s="58">
        <f t="shared" si="0"/>
        <v>0.4799105767209865</v>
      </c>
    </row>
    <row r="8" spans="1:6" ht="12.75">
      <c r="A8" s="21" t="str">
        <f>'4. 2011 Fuel saved table'!B38</f>
        <v>Jefferson TB #1148</v>
      </c>
      <c r="B8" s="59">
        <f>VLOOKUP(A8,'4. 2011 Fuel saved table'!$B$3:$E$123,2,FALSE)</f>
        <v>2127.25</v>
      </c>
      <c r="C8" s="59">
        <f>VLOOKUP(A8,'4. 2011 Fuel saved table'!$B$3:$E$123,3,FALSE)</f>
        <v>1935.9727805695143</v>
      </c>
      <c r="D8" s="32">
        <f>VLOOKUP(A8,'4. 2011 Fuel saved table'!$B$3:$F$123,5,FALSE)</f>
        <v>11.40319191444353</v>
      </c>
      <c r="E8" s="60">
        <f>VLOOKUP(A8,'4. 2011 Fuel saved table'!$B$3:$E$123,4,FALSE)</f>
        <v>4063.2227805695143</v>
      </c>
      <c r="F8" s="58">
        <f t="shared" si="0"/>
        <v>0.4764623760792565</v>
      </c>
    </row>
    <row r="9" spans="1:6" ht="12.75">
      <c r="A9" s="21" t="str">
        <f>'4. 2011 Fuel saved table'!B47</f>
        <v>Jefferson IC #1132</v>
      </c>
      <c r="B9" s="59">
        <f>VLOOKUP(A9,'4. 2011 Fuel saved table'!$B$3:$E$123,2,FALSE)</f>
        <v>608</v>
      </c>
      <c r="C9" s="59">
        <f>VLOOKUP(A9,'4. 2011 Fuel saved table'!$B$3:$E$123,3,FALSE)</f>
        <v>540.4941373534339</v>
      </c>
      <c r="D9" s="32">
        <f>VLOOKUP(A9,'4. 2011 Fuel saved table'!$B$3:$F$123,5,FALSE)</f>
        <v>11.277154605263158</v>
      </c>
      <c r="E9" s="60">
        <f>VLOOKUP(A9,'4. 2011 Fuel saved table'!$B$3:$E$123,4,FALSE)</f>
        <v>1148.4941373534339</v>
      </c>
      <c r="F9" s="58">
        <f t="shared" si="0"/>
        <v>0.47061114181996383</v>
      </c>
    </row>
    <row r="10" spans="1:6" ht="12.75">
      <c r="A10" s="21" t="str">
        <f>'4. 2011 Fuel saved table'!B10</f>
        <v>BreathittTB #1</v>
      </c>
      <c r="B10" s="59">
        <f>VLOOKUP(A10,'4. 2011 Fuel saved table'!$B$3:$E$123,2,FALSE)</f>
        <v>1386.9</v>
      </c>
      <c r="C10" s="59">
        <f>VLOOKUP(A10,'4. 2011 Fuel saved table'!$B$3:$E$123,3,FALSE)</f>
        <v>1211.3252559726957</v>
      </c>
      <c r="D10" s="32">
        <f>VLOOKUP(A10,'4. 2011 Fuel saved table'!$B$3:$F$123,5,FALSE)</f>
        <v>10.97815271468743</v>
      </c>
      <c r="E10" s="60">
        <f>VLOOKUP(A10,'4. 2011 Fuel saved table'!$B$3:$E$123,4,FALSE)</f>
        <v>2598.225255972696</v>
      </c>
      <c r="F10" s="58">
        <f t="shared" si="0"/>
        <v>0.4662125630517023</v>
      </c>
    </row>
    <row r="11" spans="1:6" ht="12.75">
      <c r="A11" s="21" t="str">
        <f>'4. 2011 Fuel saved table'!B41</f>
        <v>Jefferson TB #1151</v>
      </c>
      <c r="B11" s="59">
        <f>VLOOKUP(A11,'4. 2011 Fuel saved table'!$B$3:$E$123,2,FALSE)</f>
        <v>1324.76</v>
      </c>
      <c r="C11" s="59">
        <f>VLOOKUP(A11,'4. 2011 Fuel saved table'!$B$3:$E$123,3,FALSE)</f>
        <v>1150.0691457286437</v>
      </c>
      <c r="D11" s="32">
        <f>VLOOKUP(A11,'4. 2011 Fuel saved table'!$B$3:$F$123,5,FALSE)</f>
        <v>11.152759745161388</v>
      </c>
      <c r="E11" s="60">
        <f>VLOOKUP(A11,'4. 2011 Fuel saved table'!$B$3:$E$123,4,FALSE)</f>
        <v>2474.8291457286437</v>
      </c>
      <c r="F11" s="58">
        <f t="shared" si="0"/>
        <v>0.46470648194586306</v>
      </c>
    </row>
    <row r="12" spans="1:6" ht="12.75">
      <c r="A12" s="21" t="str">
        <f>'4. 2011 Fuel saved table'!B36</f>
        <v>Jefferson TB #1146</v>
      </c>
      <c r="B12" s="59">
        <f>VLOOKUP(A12,'4. 2011 Fuel saved table'!$B$3:$E$123,2,FALSE)</f>
        <v>2086.23</v>
      </c>
      <c r="C12" s="59">
        <f>VLOOKUP(A12,'4. 2011 Fuel saved table'!$B$3:$E$123,3,FALSE)</f>
        <v>1686.3679899497488</v>
      </c>
      <c r="D12" s="32">
        <f>VLOOKUP(A12,'4. 2011 Fuel saved table'!$B$3:$F$123,5,FALSE)</f>
        <v>10.795746394213486</v>
      </c>
      <c r="E12" s="60">
        <f>VLOOKUP(A12,'4. 2011 Fuel saved table'!$B$3:$E$123,4,FALSE)</f>
        <v>3772.597989949749</v>
      </c>
      <c r="F12" s="58">
        <f t="shared" si="0"/>
        <v>0.44700442359410025</v>
      </c>
    </row>
    <row r="13" spans="1:6" ht="12.75">
      <c r="A13" s="21" t="str">
        <f>'4. 2011 Fuel saved table'!B35</f>
        <v>Jefferson TB #1145</v>
      </c>
      <c r="B13" s="59">
        <f>VLOOKUP(A13,'4. 2011 Fuel saved table'!$B$3:$E$123,2,FALSE)</f>
        <v>1557.3200000000002</v>
      </c>
      <c r="C13" s="59">
        <f>VLOOKUP(A13,'4. 2011 Fuel saved table'!$B$3:$E$123,3,FALSE)</f>
        <v>1244.0836850921273</v>
      </c>
      <c r="D13" s="32">
        <f>VLOOKUP(A13,'4. 2011 Fuel saved table'!$B$3:$F$123,5,FALSE)</f>
        <v>10.739205815118279</v>
      </c>
      <c r="E13" s="60">
        <f>VLOOKUP(A13,'4. 2011 Fuel saved table'!$B$3:$E$123,4,FALSE)</f>
        <v>2801.4036850921275</v>
      </c>
      <c r="F13" s="58">
        <f t="shared" si="0"/>
        <v>0.4440929708605042</v>
      </c>
    </row>
    <row r="14" spans="1:6" ht="12.75">
      <c r="A14" s="21" t="str">
        <f>'4. 2011 Fuel saved table'!B97</f>
        <v>Pike TB #421</v>
      </c>
      <c r="B14" s="59">
        <f>VLOOKUP(A14,'4. 2011 Fuel saved table'!$B$3:$E$123,2,FALSE)</f>
        <v>272.2</v>
      </c>
      <c r="C14" s="59">
        <f>VLOOKUP(A14,'4. 2011 Fuel saved table'!$B$3:$E$123,3,FALSE)</f>
        <v>214.1492063492064</v>
      </c>
      <c r="D14" s="32">
        <f>VLOOKUP(A14,'4. 2011 Fuel saved table'!$B$3:$F$123,5,FALSE)</f>
        <v>11.256429096252756</v>
      </c>
      <c r="E14" s="60">
        <f>VLOOKUP(A14,'4. 2011 Fuel saved table'!$B$3:$E$123,4,FALSE)</f>
        <v>486.3492063492064</v>
      </c>
      <c r="F14" s="58">
        <f t="shared" si="0"/>
        <v>0.4403198433420366</v>
      </c>
    </row>
    <row r="15" spans="1:6" ht="12.75">
      <c r="A15" s="21" t="str">
        <f>'4. 2011 Fuel saved table'!B40</f>
        <v>Jefferson TB #1150</v>
      </c>
      <c r="B15" s="59">
        <f>VLOOKUP(A15,'4. 2011 Fuel saved table'!$B$3:$E$123,2,FALSE)</f>
        <v>760.63</v>
      </c>
      <c r="C15" s="59">
        <f>VLOOKUP(A15,'4. 2011 Fuel saved table'!$B$3:$E$123,3,FALSE)</f>
        <v>576.0668174204355</v>
      </c>
      <c r="D15" s="32">
        <f>VLOOKUP(A15,'4. 2011 Fuel saved table'!$B$3:$F$123,5,FALSE)</f>
        <v>10.491408437742397</v>
      </c>
      <c r="E15" s="60">
        <f>VLOOKUP(A15,'4. 2011 Fuel saved table'!$B$3:$E$123,4,FALSE)</f>
        <v>1336.6968174204355</v>
      </c>
      <c r="F15" s="58">
        <f t="shared" si="0"/>
        <v>0.430962960271075</v>
      </c>
    </row>
    <row r="16" spans="1:6" ht="12.75">
      <c r="A16" s="21" t="str">
        <f>'4. 2011 Fuel saved table'!B32</f>
        <v>Jefferson TB #1142</v>
      </c>
      <c r="B16" s="59">
        <f>VLOOKUP(A16,'4. 2011 Fuel saved table'!$B$3:$E$123,2,FALSE)</f>
        <v>1112.3500000000001</v>
      </c>
      <c r="C16" s="59">
        <f>VLOOKUP(A16,'4. 2011 Fuel saved table'!$B$3:$E$123,3,FALSE)</f>
        <v>830.2429648241205</v>
      </c>
      <c r="D16" s="32">
        <f>VLOOKUP(A16,'4. 2011 Fuel saved table'!$B$3:$F$123,5,FALSE)</f>
        <v>10.425927091293206</v>
      </c>
      <c r="E16" s="60">
        <f>VLOOKUP(A16,'4. 2011 Fuel saved table'!$B$3:$E$123,4,FALSE)</f>
        <v>1942.5929648241206</v>
      </c>
      <c r="F16" s="58">
        <f t="shared" si="0"/>
        <v>0.42738905157071305</v>
      </c>
    </row>
    <row r="17" spans="1:6" ht="12.75">
      <c r="A17" s="21" t="str">
        <f>'4. 2011 Fuel saved table'!B33</f>
        <v>Jefferson TB #1143</v>
      </c>
      <c r="B17" s="59">
        <f>VLOOKUP(A17,'4. 2011 Fuel saved table'!$B$3:$E$123,2,FALSE)</f>
        <v>2169</v>
      </c>
      <c r="C17" s="59">
        <f>VLOOKUP(A17,'4. 2011 Fuel saved table'!$B$3:$E$123,3,FALSE)</f>
        <v>1614.5561139028482</v>
      </c>
      <c r="D17" s="32">
        <f>VLOOKUP(A17,'4. 2011 Fuel saved table'!$B$3:$F$123,5,FALSE)</f>
        <v>10.413937298294146</v>
      </c>
      <c r="E17" s="60">
        <f>VLOOKUP(A17,'4. 2011 Fuel saved table'!$B$3:$E$123,4,FALSE)</f>
        <v>3783.556113902848</v>
      </c>
      <c r="F17" s="58">
        <f t="shared" si="0"/>
        <v>0.42672979210486367</v>
      </c>
    </row>
    <row r="18" spans="1:6" ht="12.75">
      <c r="A18" s="21" t="str">
        <f>'4. 2011 Fuel saved table'!B42</f>
        <v>Jefferson TB #1152</v>
      </c>
      <c r="B18" s="59">
        <f>VLOOKUP(A18,'4. 2011 Fuel saved table'!$B$3:$E$123,2,FALSE)</f>
        <v>1575.3700000000001</v>
      </c>
      <c r="C18" s="59">
        <f>VLOOKUP(A18,'4. 2011 Fuel saved table'!$B$3:$E$123,3,FALSE)</f>
        <v>1140.8795812395308</v>
      </c>
      <c r="D18" s="32">
        <f>VLOOKUP(A18,'4. 2011 Fuel saved table'!$B$3:$F$123,5,FALSE)</f>
        <v>10.293461218634352</v>
      </c>
      <c r="E18" s="60">
        <f>VLOOKUP(A18,'4. 2011 Fuel saved table'!$B$3:$E$123,4,FALSE)</f>
        <v>2716.249581239531</v>
      </c>
      <c r="F18" s="58">
        <f t="shared" si="0"/>
        <v>0.4200201590896897</v>
      </c>
    </row>
    <row r="19" spans="1:6" ht="12.75">
      <c r="A19" s="21" t="str">
        <f>'4. 2011 Fuel saved table'!B76</f>
        <v>Mercer IC #112</v>
      </c>
      <c r="B19" s="59">
        <f>VLOOKUP(A19,'4. 2011 Fuel saved table'!$B$3:$E$123,2,FALSE)</f>
        <v>1197</v>
      </c>
      <c r="C19" s="59">
        <f>VLOOKUP(A19,'4. 2011 Fuel saved table'!$B$3:$E$123,3,FALSE)</f>
        <v>854.6363636363635</v>
      </c>
      <c r="D19" s="32">
        <f>VLOOKUP(A19,'4. 2011 Fuel saved table'!$B$3:$F$123,5,FALSE)</f>
        <v>9.426900584795321</v>
      </c>
      <c r="E19" s="60">
        <f>VLOOKUP(A19,'4. 2011 Fuel saved table'!$B$3:$E$123,4,FALSE)</f>
        <v>2051.6363636363635</v>
      </c>
      <c r="F19" s="58">
        <f t="shared" si="0"/>
        <v>0.41656327543424315</v>
      </c>
    </row>
    <row r="20" spans="1:6" ht="12.75">
      <c r="A20" s="21" t="str">
        <f>'4. 2011 Fuel saved table'!B27</f>
        <v>Jefferson TB #1137</v>
      </c>
      <c r="B20" s="59">
        <f>VLOOKUP(A20,'4. 2011 Fuel saved table'!$B$3:$E$123,2,FALSE)</f>
        <v>1752.21</v>
      </c>
      <c r="C20" s="59">
        <f>VLOOKUP(A20,'4. 2011 Fuel saved table'!$B$3:$E$123,3,FALSE)</f>
        <v>1229.9340536013406</v>
      </c>
      <c r="D20" s="32">
        <f>VLOOKUP(A20,'4. 2011 Fuel saved table'!$B$3:$F$123,5,FALSE)</f>
        <v>10.160540117908242</v>
      </c>
      <c r="E20" s="60">
        <f>VLOOKUP(A20,'4. 2011 Fuel saved table'!$B$3:$E$123,4,FALSE)</f>
        <v>2982.1440536013406</v>
      </c>
      <c r="F20" s="58">
        <f t="shared" si="0"/>
        <v>0.41243281058674197</v>
      </c>
    </row>
    <row r="21" spans="1:6" ht="12.75">
      <c r="A21" s="21" t="str">
        <f>'4. 2011 Fuel saved table'!B107</f>
        <v>Pike TB #432</v>
      </c>
      <c r="B21" s="59">
        <f>VLOOKUP(A21,'4. 2011 Fuel saved table'!$B$3:$E$123,2,FALSE)</f>
        <v>387</v>
      </c>
      <c r="C21" s="59">
        <f>VLOOKUP(A21,'4. 2011 Fuel saved table'!$B$3:$E$123,3,FALSE)</f>
        <v>265.2222222222223</v>
      </c>
      <c r="D21" s="32">
        <f>VLOOKUP(A21,'4. 2011 Fuel saved table'!$B$3:$F$123,5,FALSE)</f>
        <v>10.617571059431524</v>
      </c>
      <c r="E21" s="60">
        <f>VLOOKUP(A21,'4. 2011 Fuel saved table'!$B$3:$E$123,4,FALSE)</f>
        <v>652.2222222222223</v>
      </c>
      <c r="F21" s="58">
        <f t="shared" si="0"/>
        <v>0.4066439522998297</v>
      </c>
    </row>
    <row r="22" spans="1:6" ht="12.75">
      <c r="A22" s="21" t="str">
        <f>'4. 2011 Fuel saved table'!B79</f>
        <v>Pike TB #398</v>
      </c>
      <c r="B22" s="59">
        <f>VLOOKUP(A22,'4. 2011 Fuel saved table'!$B$3:$E$123,2,FALSE)</f>
        <v>1373.49</v>
      </c>
      <c r="C22" s="59">
        <f>VLOOKUP(A22,'4. 2011 Fuel saved table'!$B$3:$E$123,3,FALSE)</f>
        <v>933.7988888888888</v>
      </c>
      <c r="D22" s="32">
        <f>VLOOKUP(A22,'4. 2011 Fuel saved table'!$B$3:$F$123,5,FALSE)</f>
        <v>10.583200460141683</v>
      </c>
      <c r="E22" s="60">
        <f>VLOOKUP(A22,'4. 2011 Fuel saved table'!$B$3:$E$123,4,FALSE)</f>
        <v>2307.288888888889</v>
      </c>
      <c r="F22" s="58">
        <f t="shared" si="0"/>
        <v>0.4047169357013522</v>
      </c>
    </row>
    <row r="23" spans="1:6" ht="12.75">
      <c r="A23" s="21" t="str">
        <f>'4. 2011 Fuel saved table'!B78</f>
        <v>Pike TB #397</v>
      </c>
      <c r="B23" s="59">
        <f>VLOOKUP(A23,'4. 2011 Fuel saved table'!$B$3:$E$123,2,FALSE)</f>
        <v>1905.3600000000001</v>
      </c>
      <c r="C23" s="59">
        <f>VLOOKUP(A23,'4. 2011 Fuel saved table'!$B$3:$E$123,3,FALSE)</f>
        <v>1294.4638095238092</v>
      </c>
      <c r="D23" s="32">
        <f>VLOOKUP(A23,'4. 2011 Fuel saved table'!$B$3:$F$123,5,FALSE)</f>
        <v>10.580095100138555</v>
      </c>
      <c r="E23" s="60">
        <f>VLOOKUP(A23,'4. 2011 Fuel saved table'!$B$3:$E$123,4,FALSE)</f>
        <v>3199.8238095238094</v>
      </c>
      <c r="F23" s="58">
        <f t="shared" si="0"/>
        <v>0.4045422143778749</v>
      </c>
    </row>
    <row r="24" spans="1:6" ht="12.75">
      <c r="A24" s="21" t="str">
        <f>'4. 2011 Fuel saved table'!B112</f>
        <v>Pike TB #437</v>
      </c>
      <c r="B24" s="59">
        <f>VLOOKUP(A24,'4. 2011 Fuel saved table'!$B$3:$E$123,2,FALSE)</f>
        <v>1227.82</v>
      </c>
      <c r="C24" s="59">
        <f>VLOOKUP(A24,'4. 2011 Fuel saved table'!$B$3:$E$123,3,FALSE)</f>
        <v>814.8355555555556</v>
      </c>
      <c r="D24" s="32">
        <f>VLOOKUP(A24,'4. 2011 Fuel saved table'!$B$3:$F$123,5,FALSE)</f>
        <v>10.480958120897201</v>
      </c>
      <c r="E24" s="60">
        <f>VLOOKUP(A24,'4. 2011 Fuel saved table'!$B$3:$E$123,4,FALSE)</f>
        <v>2042.6555555555556</v>
      </c>
      <c r="F24" s="58">
        <f t="shared" si="0"/>
        <v>0.3989099157414912</v>
      </c>
    </row>
    <row r="25" spans="1:6" ht="12.75">
      <c r="A25" s="21" t="str">
        <f>'4. 2011 Fuel saved table'!B29</f>
        <v>Jefferson TB #1139</v>
      </c>
      <c r="B25" s="59">
        <f>VLOOKUP(A25,'4. 2011 Fuel saved table'!$B$3:$E$123,2,FALSE)</f>
        <v>2267.21</v>
      </c>
      <c r="C25" s="59">
        <f>VLOOKUP(A25,'4. 2011 Fuel saved table'!$B$3:$E$123,3,FALSE)</f>
        <v>1500.3913400335005</v>
      </c>
      <c r="D25" s="32">
        <f>VLOOKUP(A25,'4. 2011 Fuel saved table'!$B$3:$F$123,5,FALSE)</f>
        <v>9.920818980156227</v>
      </c>
      <c r="E25" s="60">
        <f>VLOOKUP(A25,'4. 2011 Fuel saved table'!$B$3:$E$123,4,FALSE)</f>
        <v>3767.6013400335005</v>
      </c>
      <c r="F25" s="58">
        <f t="shared" si="0"/>
        <v>0.3982351646631911</v>
      </c>
    </row>
    <row r="26" spans="1:6" ht="12.75">
      <c r="A26" s="21" t="str">
        <f>'4. 2011 Fuel saved table'!B26</f>
        <v>Hart IC #64</v>
      </c>
      <c r="B26" s="59">
        <f>VLOOKUP(A26,'4. 2011 Fuel saved table'!$B$3:$E$123,2,FALSE)</f>
        <v>188.63</v>
      </c>
      <c r="C26" s="59">
        <f>VLOOKUP(A26,'4. 2011 Fuel saved table'!$B$3:$E$123,3,FALSE)</f>
        <v>122.88785714285717</v>
      </c>
      <c r="D26" s="32">
        <f>VLOOKUP(A26,'4. 2011 Fuel saved table'!$B$3:$F$123,5,FALSE)</f>
        <v>10.173090176536077</v>
      </c>
      <c r="E26" s="60">
        <f>VLOOKUP(A26,'4. 2011 Fuel saved table'!$B$3:$E$123,4,FALSE)</f>
        <v>311.51785714285717</v>
      </c>
      <c r="F26" s="58">
        <f t="shared" si="0"/>
        <v>0.39448094009744916</v>
      </c>
    </row>
    <row r="27" spans="1:6" ht="12.75">
      <c r="A27" s="21" t="str">
        <f>'4. 2011 Fuel saved table'!B75</f>
        <v>Mercer IC #111</v>
      </c>
      <c r="B27" s="59">
        <f>VLOOKUP(A27,'4. 2011 Fuel saved table'!$B$3:$E$123,2,FALSE)</f>
        <v>1285.88</v>
      </c>
      <c r="C27" s="59">
        <f>VLOOKUP(A27,'4. 2011 Fuel saved table'!$B$3:$E$123,3,FALSE)</f>
        <v>833.9381818181819</v>
      </c>
      <c r="D27" s="32">
        <f>VLOOKUP(A27,'4. 2011 Fuel saved table'!$B$3:$F$123,5,FALSE)</f>
        <v>9.06694248296886</v>
      </c>
      <c r="E27" s="60">
        <f>VLOOKUP(A27,'4. 2011 Fuel saved table'!$B$3:$E$123,4,FALSE)</f>
        <v>2119.818181818182</v>
      </c>
      <c r="F27" s="58">
        <f t="shared" si="0"/>
        <v>0.3934008062441033</v>
      </c>
    </row>
    <row r="28" spans="1:6" ht="12.75">
      <c r="A28" s="21" t="str">
        <f>'4. 2011 Fuel saved table'!B95</f>
        <v>Pike TB #419</v>
      </c>
      <c r="B28" s="59">
        <f>VLOOKUP(A28,'4. 2011 Fuel saved table'!$B$3:$E$123,2,FALSE)</f>
        <v>980.29</v>
      </c>
      <c r="C28" s="59">
        <f>VLOOKUP(A28,'4. 2011 Fuel saved table'!$B$3:$E$123,3,FALSE)</f>
        <v>633.541746031746</v>
      </c>
      <c r="D28" s="32">
        <f>VLOOKUP(A28,'4. 2011 Fuel saved table'!$B$3:$F$123,5,FALSE)</f>
        <v>10.371563516918462</v>
      </c>
      <c r="E28" s="60">
        <f>VLOOKUP(A28,'4. 2011 Fuel saved table'!$B$3:$E$123,4,FALSE)</f>
        <v>1613.831746031746</v>
      </c>
      <c r="F28" s="58">
        <f t="shared" si="0"/>
        <v>0.3925698869101832</v>
      </c>
    </row>
    <row r="29" spans="1:6" ht="12.75">
      <c r="A29" s="21" t="str">
        <f>'4. 2011 Fuel saved table'!B28</f>
        <v>Jefferson TB #1138</v>
      </c>
      <c r="B29" s="59">
        <f>VLOOKUP(A29,'4. 2011 Fuel saved table'!$B$3:$E$123,2,FALSE)</f>
        <v>2203.49</v>
      </c>
      <c r="C29" s="59">
        <f>VLOOKUP(A29,'4. 2011 Fuel saved table'!$B$3:$E$123,3,FALSE)</f>
        <v>1355.407822445562</v>
      </c>
      <c r="D29" s="32">
        <f>VLOOKUP(A29,'4. 2011 Fuel saved table'!$B$3:$F$123,5,FALSE)</f>
        <v>9.642258417328875</v>
      </c>
      <c r="E29" s="60">
        <f>VLOOKUP(A29,'4. 2011 Fuel saved table'!$B$3:$E$123,4,FALSE)</f>
        <v>3558.897822445562</v>
      </c>
      <c r="F29" s="58">
        <f t="shared" si="0"/>
        <v>0.3808504458591533</v>
      </c>
    </row>
    <row r="30" spans="1:6" ht="12.75">
      <c r="A30" s="21" t="str">
        <f>'4. 2011 Fuel saved table'!B103</f>
        <v>Pike TB #428</v>
      </c>
      <c r="B30" s="59">
        <f>VLOOKUP(A30,'4. 2011 Fuel saved table'!$B$3:$E$123,2,FALSE)</f>
        <v>1206</v>
      </c>
      <c r="C30" s="59">
        <f>VLOOKUP(A30,'4. 2011 Fuel saved table'!$B$3:$E$123,3,FALSE)</f>
        <v>711.936507936508</v>
      </c>
      <c r="D30" s="32">
        <f>VLOOKUP(A30,'4. 2011 Fuel saved table'!$B$3:$F$123,5,FALSE)</f>
        <v>10.019071310116086</v>
      </c>
      <c r="E30" s="60">
        <f>VLOOKUP(A30,'4. 2011 Fuel saved table'!$B$3:$E$123,4,FALSE)</f>
        <v>1917.936507936508</v>
      </c>
      <c r="F30" s="58">
        <f t="shared" si="0"/>
        <v>0.37119920549532404</v>
      </c>
    </row>
    <row r="31" spans="1:6" ht="12.75">
      <c r="A31" s="21" t="str">
        <f>'4. 2011 Fuel saved table'!B88</f>
        <v>Pike TB #412</v>
      </c>
      <c r="B31" s="59">
        <f>VLOOKUP(A31,'4. 2011 Fuel saved table'!$B$3:$E$123,2,FALSE)</f>
        <v>785.77</v>
      </c>
      <c r="C31" s="59">
        <f>VLOOKUP(A31,'4. 2011 Fuel saved table'!$B$3:$E$123,3,FALSE)</f>
        <v>452.6458730158731</v>
      </c>
      <c r="D31" s="32">
        <f>VLOOKUP(A31,'4. 2011 Fuel saved table'!$B$3:$F$123,5,FALSE)</f>
        <v>9.929139570103212</v>
      </c>
      <c r="E31" s="60">
        <f>VLOOKUP(A31,'4. 2011 Fuel saved table'!$B$3:$E$123,4,FALSE)</f>
        <v>1238.415873015873</v>
      </c>
      <c r="F31" s="58">
        <f t="shared" si="0"/>
        <v>0.365503933596684</v>
      </c>
    </row>
    <row r="32" spans="1:6" ht="12.75">
      <c r="A32" s="21" t="str">
        <f>'4. 2011 Fuel saved table'!B54</f>
        <v>Jefferson IC #1125</v>
      </c>
      <c r="B32" s="59">
        <f>VLOOKUP(A32,'4. 2011 Fuel saved table'!$B$3:$E$123,2,FALSE)</f>
        <v>789.75</v>
      </c>
      <c r="C32" s="59">
        <f>VLOOKUP(A32,'4. 2011 Fuel saved table'!$B$3:$E$123,3,FALSE)</f>
        <v>440.5012562814072</v>
      </c>
      <c r="D32" s="32">
        <f>VLOOKUP(A32,'4. 2011 Fuel saved table'!$B$3:$F$123,5,FALSE)</f>
        <v>9.299905033238367</v>
      </c>
      <c r="E32" s="60">
        <f>VLOOKUP(A32,'4. 2011 Fuel saved table'!$B$3:$E$123,4,FALSE)</f>
        <v>1230.2512562814072</v>
      </c>
      <c r="F32" s="58">
        <f t="shared" si="0"/>
        <v>0.3580579609509028</v>
      </c>
    </row>
    <row r="33" spans="1:6" ht="12.75">
      <c r="A33" s="21" t="str">
        <f>'4. 2011 Fuel saved table'!B14</f>
        <v>BreathittTB #1060</v>
      </c>
      <c r="B33" s="59">
        <f>VLOOKUP(A33,'4. 2011 Fuel saved table'!$B$3:$E$123,2,FALSE)</f>
        <v>657</v>
      </c>
      <c r="C33" s="59">
        <f>VLOOKUP(A33,'4. 2011 Fuel saved table'!$B$3:$E$123,3,FALSE)</f>
        <v>358.9677419354838</v>
      </c>
      <c r="D33" s="32">
        <f>VLOOKUP(A33,'4. 2011 Fuel saved table'!$B$3:$F$123,5,FALSE)</f>
        <v>9.58751902587519</v>
      </c>
      <c r="E33" s="60">
        <f>VLOOKUP(A33,'4. 2011 Fuel saved table'!$B$3:$E$123,4,FALSE)</f>
        <v>1015.9677419354838</v>
      </c>
      <c r="F33" s="58">
        <f t="shared" si="0"/>
        <v>0.3533259247499603</v>
      </c>
    </row>
    <row r="34" spans="1:6" ht="12.75">
      <c r="A34" s="21" t="str">
        <f>'4. 2011 Fuel saved table'!B83</f>
        <v>Pike TB #407</v>
      </c>
      <c r="B34" s="59">
        <f>VLOOKUP(A34,'4. 2011 Fuel saved table'!$B$3:$E$123,2,FALSE)</f>
        <v>522.9200000000001</v>
      </c>
      <c r="C34" s="59">
        <f>VLOOKUP(A34,'4. 2011 Fuel saved table'!$B$3:$E$123,3,FALSE)</f>
        <v>283.4292063492063</v>
      </c>
      <c r="D34" s="32">
        <f>VLOOKUP(A34,'4. 2011 Fuel saved table'!$B$3:$F$123,5,FALSE)</f>
        <v>9.714679109615236</v>
      </c>
      <c r="E34" s="60">
        <f>VLOOKUP(A34,'4. 2011 Fuel saved table'!$B$3:$E$123,4,FALSE)</f>
        <v>806.3492063492064</v>
      </c>
      <c r="F34" s="58">
        <f aca="true" t="shared" si="1" ref="F34:F65">C34/E34</f>
        <v>0.3514968503937007</v>
      </c>
    </row>
    <row r="35" spans="1:6" ht="12.75">
      <c r="A35" s="21" t="str">
        <f>'4. 2011 Fuel saved table'!B39</f>
        <v>Jefferson TB #1149</v>
      </c>
      <c r="B35" s="59">
        <f>VLOOKUP(A35,'4. 2011 Fuel saved table'!$B$3:$E$123,2,FALSE)</f>
        <v>1366.76</v>
      </c>
      <c r="C35" s="59">
        <f>VLOOKUP(A35,'4. 2011 Fuel saved table'!$B$3:$E$123,3,FALSE)</f>
        <v>738.5934338358459</v>
      </c>
      <c r="D35" s="32">
        <f>VLOOKUP(A35,'4. 2011 Fuel saved table'!$B$3:$F$123,5,FALSE)</f>
        <v>9.196171968743597</v>
      </c>
      <c r="E35" s="60">
        <f>VLOOKUP(A35,'4. 2011 Fuel saved table'!$B$3:$E$123,4,FALSE)</f>
        <v>2105.353433835846</v>
      </c>
      <c r="F35" s="58">
        <f t="shared" si="1"/>
        <v>0.3508168376699425</v>
      </c>
    </row>
    <row r="36" spans="1:6" ht="12.75">
      <c r="A36" s="21" t="str">
        <f>'4. 2011 Fuel saved table'!B93</f>
        <v>Pike TB #417</v>
      </c>
      <c r="B36" s="59">
        <f>VLOOKUP(A36,'4. 2011 Fuel saved table'!$B$3:$E$123,2,FALSE)</f>
        <v>870</v>
      </c>
      <c r="C36" s="59">
        <f>VLOOKUP(A36,'4. 2011 Fuel saved table'!$B$3:$E$123,3,FALSE)</f>
        <v>466.031746031746</v>
      </c>
      <c r="D36" s="32">
        <f>VLOOKUP(A36,'4. 2011 Fuel saved table'!$B$3:$F$123,5,FALSE)</f>
        <v>9.674712643678161</v>
      </c>
      <c r="E36" s="60">
        <f>VLOOKUP(A36,'4. 2011 Fuel saved table'!$B$3:$E$123,4,FALSE)</f>
        <v>1336.031746031746</v>
      </c>
      <c r="F36" s="58">
        <f t="shared" si="1"/>
        <v>0.3488178685992634</v>
      </c>
    </row>
    <row r="37" spans="1:6" ht="12.75">
      <c r="A37" s="21" t="str">
        <f>'4. 2011 Fuel saved table'!B9</f>
        <v>BreathittTB #30</v>
      </c>
      <c r="B37" s="59">
        <f>VLOOKUP(A37,'4. 2011 Fuel saved table'!$B$3:$E$123,2,FALSE)</f>
        <v>1774.07</v>
      </c>
      <c r="C37" s="59">
        <f>VLOOKUP(A37,'4. 2011 Fuel saved table'!$B$3:$E$123,3,FALSE)</f>
        <v>944.966206896552</v>
      </c>
      <c r="D37" s="32">
        <f>VLOOKUP(A37,'4. 2011 Fuel saved table'!$B$3:$F$123,5,FALSE)</f>
        <v>8.88939557063701</v>
      </c>
      <c r="E37" s="60">
        <f>VLOOKUP(A37,'4. 2011 Fuel saved table'!$B$3:$E$123,4,FALSE)</f>
        <v>2719.036206896552</v>
      </c>
      <c r="F37" s="58">
        <f t="shared" si="1"/>
        <v>0.3475371914870952</v>
      </c>
    </row>
    <row r="38" spans="1:6" ht="12.75">
      <c r="A38" s="21" t="str">
        <f>'4. 2011 Fuel saved table'!B67</f>
        <v>LaRue TB #136</v>
      </c>
      <c r="B38" s="59">
        <f>VLOOKUP(A38,'4. 2011 Fuel saved table'!$B$3:$E$123,2,FALSE)</f>
        <v>813.38</v>
      </c>
      <c r="C38" s="59">
        <f>VLOOKUP(A38,'4. 2011 Fuel saved table'!$B$3:$E$123,3,FALSE)</f>
        <v>429.94500000000005</v>
      </c>
      <c r="D38" s="32">
        <f>VLOOKUP(A38,'4. 2011 Fuel saved table'!$B$3:$F$123,5,FALSE)</f>
        <v>9.171543436032358</v>
      </c>
      <c r="E38" s="60">
        <f>VLOOKUP(A38,'4. 2011 Fuel saved table'!$B$3:$E$123,4,FALSE)</f>
        <v>1243.325</v>
      </c>
      <c r="F38" s="58">
        <f t="shared" si="1"/>
        <v>0.3458025858082159</v>
      </c>
    </row>
    <row r="39" spans="1:6" ht="12.75">
      <c r="A39" s="21" t="str">
        <f>'4. 2011 Fuel saved table'!B65</f>
        <v>LaRue TB #134</v>
      </c>
      <c r="B39" s="59">
        <f>VLOOKUP(A39,'4. 2011 Fuel saved table'!$B$3:$E$123,2,FALSE)</f>
        <v>866.25</v>
      </c>
      <c r="C39" s="59">
        <f>VLOOKUP(A39,'4. 2011 Fuel saved table'!$B$3:$E$123,3,FALSE)</f>
        <v>452.50333333333333</v>
      </c>
      <c r="D39" s="32">
        <f>VLOOKUP(A39,'4. 2011 Fuel saved table'!$B$3:$F$123,5,FALSE)</f>
        <v>9.134222222222222</v>
      </c>
      <c r="E39" s="60">
        <f>VLOOKUP(A39,'4. 2011 Fuel saved table'!$B$3:$E$123,4,FALSE)</f>
        <v>1318.7533333333333</v>
      </c>
      <c r="F39" s="58">
        <f t="shared" si="1"/>
        <v>0.34312962242117556</v>
      </c>
    </row>
    <row r="40" spans="1:6" ht="12.75">
      <c r="A40" s="21" t="str">
        <f>'4. 2011 Fuel saved table'!B94</f>
        <v>Pike TB #418</v>
      </c>
      <c r="B40" s="59">
        <f>VLOOKUP(A40,'4. 2011 Fuel saved table'!$B$3:$E$123,2,FALSE)</f>
        <v>633</v>
      </c>
      <c r="C40" s="59">
        <f>VLOOKUP(A40,'4. 2011 Fuel saved table'!$B$3:$E$123,3,FALSE)</f>
        <v>329.3809523809524</v>
      </c>
      <c r="D40" s="32">
        <f>VLOOKUP(A40,'4. 2011 Fuel saved table'!$B$3:$F$123,5,FALSE)</f>
        <v>9.578199052132701</v>
      </c>
      <c r="E40" s="60">
        <f>VLOOKUP(A40,'4. 2011 Fuel saved table'!$B$3:$E$123,4,FALSE)</f>
        <v>962.3809523809524</v>
      </c>
      <c r="F40" s="58">
        <f t="shared" si="1"/>
        <v>0.3422563087580406</v>
      </c>
    </row>
    <row r="41" spans="1:6" ht="12.75">
      <c r="A41" s="21" t="str">
        <f>'4. 2011 Fuel saved table'!B58</f>
        <v>Jefferson IC #1121</v>
      </c>
      <c r="B41" s="59">
        <f>VLOOKUP(A41,'4. 2011 Fuel saved table'!$B$3:$E$123,2,FALSE)</f>
        <v>794.75</v>
      </c>
      <c r="C41" s="59">
        <f>VLOOKUP(A41,'4. 2011 Fuel saved table'!$B$3:$E$123,3,FALSE)</f>
        <v>409.13777219430494</v>
      </c>
      <c r="D41" s="32">
        <f>VLOOKUP(A41,'4. 2011 Fuel saved table'!$B$3:$F$123,5,FALSE)</f>
        <v>9.043359547027368</v>
      </c>
      <c r="E41" s="60">
        <f>VLOOKUP(A41,'4. 2011 Fuel saved table'!$B$3:$E$123,4,FALSE)</f>
        <v>1203.887772194305</v>
      </c>
      <c r="F41" s="58">
        <f t="shared" si="1"/>
        <v>0.33984710339617186</v>
      </c>
    </row>
    <row r="42" spans="1:6" ht="12.75">
      <c r="A42" s="21" t="str">
        <f>'4. 2011 Fuel saved table'!B66</f>
        <v>LaRue TB #135</v>
      </c>
      <c r="B42" s="59">
        <f>VLOOKUP(A42,'4. 2011 Fuel saved table'!$B$3:$E$123,2,FALSE)</f>
        <v>726.74</v>
      </c>
      <c r="C42" s="59">
        <f>VLOOKUP(A42,'4. 2011 Fuel saved table'!$B$3:$E$123,3,FALSE)</f>
        <v>373.23</v>
      </c>
      <c r="D42" s="32">
        <f>VLOOKUP(A42,'4. 2011 Fuel saved table'!$B$3:$F$123,5,FALSE)</f>
        <v>9.081404628890661</v>
      </c>
      <c r="E42" s="60">
        <f>VLOOKUP(A42,'4. 2011 Fuel saved table'!$B$3:$E$123,4,FALSE)</f>
        <v>1099.97</v>
      </c>
      <c r="F42" s="58">
        <f t="shared" si="1"/>
        <v>0.33930925388874245</v>
      </c>
    </row>
    <row r="43" spans="1:6" ht="12.75">
      <c r="A43" s="21" t="str">
        <f>'4. 2011 Fuel saved table'!B31</f>
        <v>Jefferson TB #1141</v>
      </c>
      <c r="B43" s="59">
        <f>VLOOKUP(A43,'4. 2011 Fuel saved table'!$B$3:$E$123,2,FALSE)</f>
        <v>1938.29</v>
      </c>
      <c r="C43" s="59">
        <f>VLOOKUP(A43,'4. 2011 Fuel saved table'!$B$3:$E$123,3,FALSE)</f>
        <v>982.5341206030157</v>
      </c>
      <c r="D43" s="32">
        <f>VLOOKUP(A43,'4. 2011 Fuel saved table'!$B$3:$F$123,5,FALSE)</f>
        <v>8.996238952891469</v>
      </c>
      <c r="E43" s="60">
        <f>VLOOKUP(A43,'4. 2011 Fuel saved table'!$B$3:$E$123,4,FALSE)</f>
        <v>2920.8241206030157</v>
      </c>
      <c r="F43" s="58">
        <f t="shared" si="1"/>
        <v>0.3363893476749869</v>
      </c>
    </row>
    <row r="44" spans="1:6" ht="12.75">
      <c r="A44" s="21" t="str">
        <f>'4. 2011 Fuel saved table'!B7</f>
        <v>Boone TB #294</v>
      </c>
      <c r="B44" s="59">
        <f>VLOOKUP(A44,'4. 2011 Fuel saved table'!$B$3:$E$123,2,FALSE)</f>
        <v>515.55</v>
      </c>
      <c r="C44" s="59">
        <f>VLOOKUP(A44,'4. 2011 Fuel saved table'!$B$3:$E$123,3,FALSE)</f>
        <v>260.68809523809534</v>
      </c>
      <c r="D44" s="32">
        <f>VLOOKUP(A44,'4. 2011 Fuel saved table'!$B$3:$F$123,5,FALSE)</f>
        <v>9.485597905149842</v>
      </c>
      <c r="E44" s="60">
        <f>VLOOKUP(A44,'4. 2011 Fuel saved table'!$B$3:$E$123,4,FALSE)</f>
        <v>776.2380952380953</v>
      </c>
      <c r="F44" s="58">
        <f t="shared" si="1"/>
        <v>0.33583522483283246</v>
      </c>
    </row>
    <row r="45" spans="1:6" ht="12.75">
      <c r="A45" s="21" t="str">
        <f>'4. 2011 Fuel saved table'!B90</f>
        <v>Pike TB #414</v>
      </c>
      <c r="B45" s="59">
        <f>VLOOKUP(A45,'4. 2011 Fuel saved table'!$B$3:$E$123,2,FALSE)</f>
        <v>515.75</v>
      </c>
      <c r="C45" s="59">
        <f>VLOOKUP(A45,'4. 2011 Fuel saved table'!$B$3:$E$123,3,FALSE)</f>
        <v>260.69603174603174</v>
      </c>
      <c r="D45" s="32">
        <f>VLOOKUP(A45,'4. 2011 Fuel saved table'!$B$3:$F$123,5,FALSE)</f>
        <v>9.484459524963645</v>
      </c>
      <c r="E45" s="60">
        <f>VLOOKUP(A45,'4. 2011 Fuel saved table'!$B$3:$E$123,4,FALSE)</f>
        <v>776.4460317460317</v>
      </c>
      <c r="F45" s="58">
        <f t="shared" si="1"/>
        <v>0.3357555079002619</v>
      </c>
    </row>
    <row r="46" spans="1:6" ht="12.75">
      <c r="A46" s="21" t="str">
        <f>'4. 2011 Fuel saved table'!B102</f>
        <v>Pike TB #427</v>
      </c>
      <c r="B46" s="59">
        <f>VLOOKUP(A46,'4. 2011 Fuel saved table'!$B$3:$E$123,2,FALSE)</f>
        <v>730</v>
      </c>
      <c r="C46" s="59">
        <f>VLOOKUP(A46,'4. 2011 Fuel saved table'!$B$3:$E$123,3,FALSE)</f>
        <v>367.4603174603176</v>
      </c>
      <c r="D46" s="32">
        <f>VLOOKUP(A46,'4. 2011 Fuel saved table'!$B$3:$F$123,5,FALSE)</f>
        <v>9.471232876712328</v>
      </c>
      <c r="E46" s="60">
        <f>VLOOKUP(A46,'4. 2011 Fuel saved table'!$B$3:$E$123,4,FALSE)</f>
        <v>1097.4603174603176</v>
      </c>
      <c r="F46" s="58">
        <f t="shared" si="1"/>
        <v>0.33482788544981207</v>
      </c>
    </row>
    <row r="47" spans="1:6" ht="12.75">
      <c r="A47" s="21" t="str">
        <f>'4. 2011 Fuel saved table'!B68</f>
        <v>Madison TB #108</v>
      </c>
      <c r="B47" s="59">
        <f>VLOOKUP(A47,'4. 2011 Fuel saved table'!$B$3:$E$123,2,FALSE)</f>
        <v>293.39</v>
      </c>
      <c r="C47" s="59">
        <f>VLOOKUP(A47,'4. 2011 Fuel saved table'!$B$3:$E$123,3,FALSE)</f>
        <v>147.14389830508475</v>
      </c>
      <c r="D47" s="32">
        <f>VLOOKUP(A47,'4. 2011 Fuel saved table'!$B$3:$F$123,5,FALSE)</f>
        <v>8.859027233375372</v>
      </c>
      <c r="E47" s="60">
        <f>VLOOKUP(A47,'4. 2011 Fuel saved table'!$B$3:$E$123,4,FALSE)</f>
        <v>440.53389830508473</v>
      </c>
      <c r="F47" s="58">
        <f t="shared" si="1"/>
        <v>0.33401265798434104</v>
      </c>
    </row>
    <row r="48" spans="1:6" ht="12.75">
      <c r="A48" s="21" t="str">
        <f>'4. 2011 Fuel saved table'!B15</f>
        <v>BreathittTB #1018</v>
      </c>
      <c r="B48" s="59">
        <f>VLOOKUP(A48,'4. 2011 Fuel saved table'!$B$3:$E$123,2,FALSE)</f>
        <v>400.06</v>
      </c>
      <c r="C48" s="59">
        <f>VLOOKUP(A48,'4. 2011 Fuel saved table'!$B$3:$E$123,3,FALSE)</f>
        <v>200.21419354838707</v>
      </c>
      <c r="D48" s="32">
        <f>VLOOKUP(A48,'4. 2011 Fuel saved table'!$B$3:$F$123,5,FALSE)</f>
        <v>9.302854571814228</v>
      </c>
      <c r="E48" s="60">
        <f>VLOOKUP(A48,'4. 2011 Fuel saved table'!$B$3:$E$123,4,FALSE)</f>
        <v>600.2741935483871</v>
      </c>
      <c r="F48" s="58">
        <f t="shared" si="1"/>
        <v>0.33353789934707256</v>
      </c>
    </row>
    <row r="49" spans="1:6" ht="12.75">
      <c r="A49" s="21" t="str">
        <f>'4. 2011 Fuel saved table'!B34</f>
        <v>Jefferson TB #1144</v>
      </c>
      <c r="B49" s="59">
        <f>VLOOKUP(A49,'4. 2011 Fuel saved table'!$B$3:$E$123,2,FALSE)</f>
        <v>1390.27</v>
      </c>
      <c r="C49" s="59">
        <f>VLOOKUP(A49,'4. 2011 Fuel saved table'!$B$3:$E$123,3,FALSE)</f>
        <v>690.5256448911223</v>
      </c>
      <c r="D49" s="32">
        <f>VLOOKUP(A49,'4. 2011 Fuel saved table'!$B$3:$F$123,5,FALSE)</f>
        <v>8.935206830327923</v>
      </c>
      <c r="E49" s="60">
        <f>VLOOKUP(A49,'4. 2011 Fuel saved table'!$B$3:$E$123,4,FALSE)</f>
        <v>2080.7956448911223</v>
      </c>
      <c r="F49" s="58">
        <f t="shared" si="1"/>
        <v>0.3318565408316462</v>
      </c>
    </row>
    <row r="50" spans="1:6" ht="12.75">
      <c r="A50" s="21" t="str">
        <f>'4. 2011 Fuel saved table'!B8</f>
        <v>Boone TB #295</v>
      </c>
      <c r="B50" s="59">
        <f>VLOOKUP(A50,'4. 2011 Fuel saved table'!$B$3:$E$123,2,FALSE)</f>
        <v>566.69</v>
      </c>
      <c r="C50" s="59">
        <f>VLOOKUP(A50,'4. 2011 Fuel saved table'!$B$3:$E$123,3,FALSE)</f>
        <v>279.40206349206346</v>
      </c>
      <c r="D50" s="32">
        <f>VLOOKUP(A50,'4. 2011 Fuel saved table'!$B$3:$F$123,5,FALSE)</f>
        <v>9.40616562847412</v>
      </c>
      <c r="E50" s="60">
        <f>VLOOKUP(A50,'4. 2011 Fuel saved table'!$B$3:$E$123,4,FALSE)</f>
        <v>846.0920634920635</v>
      </c>
      <c r="F50" s="58">
        <f t="shared" si="1"/>
        <v>0.3302265504523129</v>
      </c>
    </row>
    <row r="51" spans="1:6" ht="12.75">
      <c r="A51" s="21" t="str">
        <f>'4. 2011 Fuel saved table'!B55</f>
        <v>Jefferson IC #1124</v>
      </c>
      <c r="B51" s="59">
        <f>VLOOKUP(A51,'4. 2011 Fuel saved table'!$B$3:$E$123,2,FALSE)</f>
        <v>605</v>
      </c>
      <c r="C51" s="59">
        <f>VLOOKUP(A51,'4. 2011 Fuel saved table'!$B$3:$E$123,3,FALSE)</f>
        <v>297.0854271356784</v>
      </c>
      <c r="D51" s="32">
        <f>VLOOKUP(A51,'4. 2011 Fuel saved table'!$B$3:$F$123,5,FALSE)</f>
        <v>8.901570247933885</v>
      </c>
      <c r="E51" s="60">
        <f>VLOOKUP(A51,'4. 2011 Fuel saved table'!$B$3:$E$123,4,FALSE)</f>
        <v>902.0854271356784</v>
      </c>
      <c r="F51" s="58">
        <f t="shared" si="1"/>
        <v>0.32933181071219675</v>
      </c>
    </row>
    <row r="52" spans="1:6" ht="12.75">
      <c r="A52" s="21" t="str">
        <f>'4. 2011 Fuel saved table'!B56</f>
        <v>Jefferson IC #1123</v>
      </c>
      <c r="B52" s="59">
        <f>VLOOKUP(A52,'4. 2011 Fuel saved table'!$B$3:$E$123,2,FALSE)</f>
        <v>511</v>
      </c>
      <c r="C52" s="59">
        <f>VLOOKUP(A52,'4. 2011 Fuel saved table'!$B$3:$E$123,3,FALSE)</f>
        <v>243.43886097152426</v>
      </c>
      <c r="D52" s="32">
        <f>VLOOKUP(A52,'4. 2011 Fuel saved table'!$B$3:$F$123,5,FALSE)</f>
        <v>8.814090019569472</v>
      </c>
      <c r="E52" s="60">
        <f>VLOOKUP(A52,'4. 2011 Fuel saved table'!$B$3:$E$123,4,FALSE)</f>
        <v>754.4388609715243</v>
      </c>
      <c r="F52" s="58">
        <f t="shared" si="1"/>
        <v>0.32267539964476016</v>
      </c>
    </row>
    <row r="53" spans="1:6" ht="12.75">
      <c r="A53" s="21" t="str">
        <f>'4. 2011 Fuel saved table'!B85</f>
        <v>Pike TB #409</v>
      </c>
      <c r="B53" s="59">
        <f>VLOOKUP(A53,'4. 2011 Fuel saved table'!$B$3:$E$123,2,FALSE)</f>
        <v>407.12</v>
      </c>
      <c r="C53" s="59">
        <f>VLOOKUP(A53,'4. 2011 Fuel saved table'!$B$3:$E$123,3,FALSE)</f>
        <v>191.28952380952387</v>
      </c>
      <c r="D53" s="32">
        <f>VLOOKUP(A53,'4. 2011 Fuel saved table'!$B$3:$F$123,5,FALSE)</f>
        <v>9.260119866378464</v>
      </c>
      <c r="E53" s="60">
        <f>VLOOKUP(A53,'4. 2011 Fuel saved table'!$B$3:$E$123,4,FALSE)</f>
        <v>598.4095238095239</v>
      </c>
      <c r="F53" s="58">
        <f t="shared" si="1"/>
        <v>0.31966323428771515</v>
      </c>
    </row>
    <row r="54" spans="1:6" ht="12.75">
      <c r="A54" s="21" t="str">
        <f>'4. 2011 Fuel saved table'!B115</f>
        <v>Todd TB #310</v>
      </c>
      <c r="B54" s="59">
        <f>VLOOKUP(A54,'4. 2011 Fuel saved table'!$B$3:$E$123,2,FALSE)</f>
        <v>374.71000000000004</v>
      </c>
      <c r="C54" s="59">
        <f>VLOOKUP(A54,'4. 2011 Fuel saved table'!$B$3:$E$123,3,FALSE)</f>
        <v>173.32205128205123</v>
      </c>
      <c r="D54" s="32">
        <f>VLOOKUP(A54,'4. 2011 Fuel saved table'!$B$3:$F$123,5,FALSE)</f>
        <v>11.407888767313388</v>
      </c>
      <c r="E54" s="60">
        <f>VLOOKUP(A54,'4. 2011 Fuel saved table'!$B$3:$E$123,4,FALSE)</f>
        <v>548.0320512820513</v>
      </c>
      <c r="F54" s="58">
        <f t="shared" si="1"/>
        <v>0.31626261799211625</v>
      </c>
    </row>
    <row r="55" spans="1:6" ht="12.75">
      <c r="A55" s="21" t="str">
        <f>'4. 2011 Fuel saved table'!B121</f>
        <v>Whitley TB #105</v>
      </c>
      <c r="B55" s="59">
        <f>VLOOKUP(A55,'4. 2011 Fuel saved table'!$B$3:$E$123,2,FALSE)</f>
        <v>1281.5</v>
      </c>
      <c r="C55" s="59">
        <f>VLOOKUP(A55,'4. 2011 Fuel saved table'!$B$3:$E$123,3,FALSE)</f>
        <v>588.2142857142858</v>
      </c>
      <c r="D55" s="32">
        <f>VLOOKUP(A55,'4. 2011 Fuel saved table'!$B$3:$F$123,5,FALSE)</f>
        <v>10.213031603589544</v>
      </c>
      <c r="E55" s="60">
        <f>VLOOKUP(A55,'4. 2011 Fuel saved table'!$B$3:$E$123,4,FALSE)</f>
        <v>1869.7142857142858</v>
      </c>
      <c r="F55" s="58">
        <f t="shared" si="1"/>
        <v>0.3146011613691932</v>
      </c>
    </row>
    <row r="56" spans="1:6" ht="12.75">
      <c r="A56" s="21" t="str">
        <f>'4. 2011 Fuel saved table'!B44</f>
        <v>Jefferson IC #1135</v>
      </c>
      <c r="B56" s="59">
        <f>VLOOKUP(A56,'4. 2011 Fuel saved table'!$B$3:$E$123,2,FALSE)</f>
        <v>498.38</v>
      </c>
      <c r="C56" s="59">
        <f>VLOOKUP(A56,'4. 2011 Fuel saved table'!$B$3:$E$123,3,FALSE)</f>
        <v>227.3285427135678</v>
      </c>
      <c r="D56" s="32">
        <f>VLOOKUP(A56,'4. 2011 Fuel saved table'!$B$3:$F$123,5,FALSE)</f>
        <v>8.693125727356636</v>
      </c>
      <c r="E56" s="60">
        <f>VLOOKUP(A56,'4. 2011 Fuel saved table'!$B$3:$E$123,4,FALSE)</f>
        <v>725.7085427135678</v>
      </c>
      <c r="F56" s="58">
        <f t="shared" si="1"/>
        <v>0.31325047086195434</v>
      </c>
    </row>
    <row r="57" spans="1:6" ht="12.75">
      <c r="A57" s="21" t="str">
        <f>'4. 2011 Fuel saved table'!B19</f>
        <v>Campbell TB #53</v>
      </c>
      <c r="B57" s="59">
        <f>VLOOKUP(A57,'4. 2011 Fuel saved table'!$B$3:$E$123,2,FALSE)</f>
        <v>1413.05</v>
      </c>
      <c r="C57" s="59">
        <f>VLOOKUP(A57,'4. 2011 Fuel saved table'!$B$3:$E$123,3,FALSE)</f>
        <v>639.3139344262297</v>
      </c>
      <c r="D57" s="32">
        <f>VLOOKUP(A57,'4. 2011 Fuel saved table'!$B$3:$F$123,5,FALSE)</f>
        <v>8.859856339124589</v>
      </c>
      <c r="E57" s="60">
        <f>VLOOKUP(A57,'4. 2011 Fuel saved table'!$B$3:$E$123,4,FALSE)</f>
        <v>2052.3639344262297</v>
      </c>
      <c r="F57" s="58">
        <f t="shared" si="1"/>
        <v>0.3115012516554282</v>
      </c>
    </row>
    <row r="58" spans="1:6" ht="12.75">
      <c r="A58" s="21" t="str">
        <f>'4. 2011 Fuel saved table'!B77</f>
        <v>Pike TB #396</v>
      </c>
      <c r="B58" s="59">
        <f>VLOOKUP(A58,'4. 2011 Fuel saved table'!$B$3:$E$123,2,FALSE)</f>
        <v>1298.65</v>
      </c>
      <c r="C58" s="59">
        <f>VLOOKUP(A58,'4. 2011 Fuel saved table'!$B$3:$E$123,3,FALSE)</f>
        <v>580.4801587301588</v>
      </c>
      <c r="D58" s="32">
        <f>VLOOKUP(A58,'4. 2011 Fuel saved table'!$B$3:$F$123,5,FALSE)</f>
        <v>9.11602048280907</v>
      </c>
      <c r="E58" s="60">
        <f>VLOOKUP(A58,'4. 2011 Fuel saved table'!$B$3:$E$123,4,FALSE)</f>
        <v>1879.1301587301589</v>
      </c>
      <c r="F58" s="58">
        <f t="shared" si="1"/>
        <v>0.3089089683507736</v>
      </c>
    </row>
    <row r="59" spans="1:6" ht="12.75">
      <c r="A59" s="21" t="str">
        <f>'4. 2011 Fuel saved table'!B82</f>
        <v>Pike TB #401</v>
      </c>
      <c r="B59" s="59">
        <f>VLOOKUP(A59,'4. 2011 Fuel saved table'!$B$3:$E$123,2,FALSE)</f>
        <v>1694.73</v>
      </c>
      <c r="C59" s="59">
        <f>VLOOKUP(A59,'4. 2011 Fuel saved table'!$B$3:$E$123,3,FALSE)</f>
        <v>757.4541269841266</v>
      </c>
      <c r="D59" s="32">
        <f>VLOOKUP(A59,'4. 2011 Fuel saved table'!$B$3:$F$123,5,FALSE)</f>
        <v>9.115764753087511</v>
      </c>
      <c r="E59" s="60">
        <f>VLOOKUP(A59,'4. 2011 Fuel saved table'!$B$3:$E$123,4,FALSE)</f>
        <v>2452.1841269841266</v>
      </c>
      <c r="F59" s="58">
        <f t="shared" si="1"/>
        <v>0.3088895807818879</v>
      </c>
    </row>
    <row r="60" spans="1:6" ht="12.75">
      <c r="A60" s="21" t="str">
        <f>'4. 2011 Fuel saved table'!B105</f>
        <v>Pike TB #430</v>
      </c>
      <c r="B60" s="59">
        <f>VLOOKUP(A60,'4. 2011 Fuel saved table'!$B$3:$E$123,2,FALSE)</f>
        <v>725</v>
      </c>
      <c r="C60" s="59">
        <f>VLOOKUP(A60,'4. 2011 Fuel saved table'!$B$3:$E$123,3,FALSE)</f>
        <v>321.34920634920627</v>
      </c>
      <c r="D60" s="32">
        <f>VLOOKUP(A60,'4. 2011 Fuel saved table'!$B$3:$F$123,5,FALSE)</f>
        <v>9.092413793103448</v>
      </c>
      <c r="E60" s="60">
        <f>VLOOKUP(A60,'4. 2011 Fuel saved table'!$B$3:$E$123,4,FALSE)</f>
        <v>1046.3492063492063</v>
      </c>
      <c r="F60" s="58">
        <f t="shared" si="1"/>
        <v>0.30711468446601936</v>
      </c>
    </row>
    <row r="61" spans="1:6" ht="12.75">
      <c r="A61" s="21" t="str">
        <f>'4. 2011 Fuel saved table'!B110</f>
        <v>Pike TB #435</v>
      </c>
      <c r="B61" s="59">
        <f>VLOOKUP(A61,'4. 2011 Fuel saved table'!$B$3:$E$123,2,FALSE)</f>
        <v>304</v>
      </c>
      <c r="C61" s="59">
        <f>VLOOKUP(A61,'4. 2011 Fuel saved table'!$B$3:$E$123,3,FALSE)</f>
        <v>134.73015873015873</v>
      </c>
      <c r="D61" s="32">
        <f>VLOOKUP(A61,'4. 2011 Fuel saved table'!$B$3:$F$123,5,FALSE)</f>
        <v>9.092105263157896</v>
      </c>
      <c r="E61" s="60">
        <f>VLOOKUP(A61,'4. 2011 Fuel saved table'!$B$3:$E$123,4,FALSE)</f>
        <v>438.73015873015873</v>
      </c>
      <c r="F61" s="58">
        <f t="shared" si="1"/>
        <v>0.30709117221418236</v>
      </c>
    </row>
    <row r="62" spans="1:6" ht="12.75">
      <c r="A62" s="21" t="str">
        <f>'4. 2011 Fuel saved table'!B91</f>
        <v>Pike TB #415</v>
      </c>
      <c r="B62" s="59">
        <f>VLOOKUP(A62,'4. 2011 Fuel saved table'!$B$3:$E$123,2,FALSE)</f>
        <v>124.88</v>
      </c>
      <c r="C62" s="59">
        <f>VLOOKUP(A62,'4. 2011 Fuel saved table'!$B$3:$E$123,3,FALSE)</f>
        <v>55.15650793650795</v>
      </c>
      <c r="D62" s="32">
        <f>VLOOKUP(A62,'4. 2011 Fuel saved table'!$B$3:$F$123,5,FALSE)</f>
        <v>9.082559256886611</v>
      </c>
      <c r="E62" s="60">
        <f>VLOOKUP(A62,'4. 2011 Fuel saved table'!$B$3:$E$123,4,FALSE)</f>
        <v>180.03650793650795</v>
      </c>
      <c r="F62" s="58">
        <f t="shared" si="1"/>
        <v>0.3063629069941723</v>
      </c>
    </row>
    <row r="63" spans="1:6" ht="12.75">
      <c r="A63" s="21" t="str">
        <f>'4. 2011 Fuel saved table'!B46</f>
        <v>Jefferson IC #1133</v>
      </c>
      <c r="B63" s="59">
        <f>VLOOKUP(A63,'4. 2011 Fuel saved table'!$B$3:$E$123,2,FALSE)</f>
        <v>747.5</v>
      </c>
      <c r="C63" s="59">
        <f>VLOOKUP(A63,'4. 2011 Fuel saved table'!$B$3:$E$123,3,FALSE)</f>
        <v>329.10971524288107</v>
      </c>
      <c r="D63" s="32">
        <f>VLOOKUP(A63,'4. 2011 Fuel saved table'!$B$3:$F$123,5,FALSE)</f>
        <v>8.598474916387959</v>
      </c>
      <c r="E63" s="60">
        <f>VLOOKUP(A63,'4. 2011 Fuel saved table'!$B$3:$E$123,4,FALSE)</f>
        <v>1076.609715242881</v>
      </c>
      <c r="F63" s="58">
        <f t="shared" si="1"/>
        <v>0.305690827960469</v>
      </c>
    </row>
    <row r="64" spans="1:6" ht="12.75">
      <c r="A64" s="21" t="str">
        <f>'4. 2011 Fuel saved table'!B92</f>
        <v>Pike TB #416</v>
      </c>
      <c r="B64" s="59">
        <f>VLOOKUP(A64,'4. 2011 Fuel saved table'!$B$3:$E$123,2,FALSE)</f>
        <v>611</v>
      </c>
      <c r="C64" s="59">
        <f>VLOOKUP(A64,'4. 2011 Fuel saved table'!$B$3:$E$123,3,FALSE)</f>
        <v>267.7301587301588</v>
      </c>
      <c r="D64" s="32">
        <f>VLOOKUP(A64,'4. 2011 Fuel saved table'!$B$3:$F$123,5,FALSE)</f>
        <v>9.060556464811784</v>
      </c>
      <c r="E64" s="60">
        <f>VLOOKUP(A64,'4. 2011 Fuel saved table'!$B$3:$E$123,4,FALSE)</f>
        <v>878.7301587301588</v>
      </c>
      <c r="F64" s="58">
        <f t="shared" si="1"/>
        <v>0.3046784682080925</v>
      </c>
    </row>
    <row r="65" spans="1:6" ht="12.75">
      <c r="A65" s="21" t="str">
        <f>'4. 2011 Fuel saved table'!B57</f>
        <v>Jefferson IC #1122</v>
      </c>
      <c r="B65" s="59">
        <f>VLOOKUP(A65,'4. 2011 Fuel saved table'!$B$3:$E$123,2,FALSE)</f>
        <v>830.38</v>
      </c>
      <c r="C65" s="59">
        <f>VLOOKUP(A65,'4. 2011 Fuel saved table'!$B$3:$E$123,3,FALSE)</f>
        <v>361.14596314907874</v>
      </c>
      <c r="D65" s="32">
        <f>VLOOKUP(A65,'4. 2011 Fuel saved table'!$B$3:$F$123,5,FALSE)</f>
        <v>8.566451504130638</v>
      </c>
      <c r="E65" s="60">
        <f>VLOOKUP(A65,'4. 2011 Fuel saved table'!$B$3:$E$123,4,FALSE)</f>
        <v>1191.5259631490787</v>
      </c>
      <c r="F65" s="58">
        <f t="shared" si="1"/>
        <v>0.3030953368356386</v>
      </c>
    </row>
    <row r="66" spans="1:6" ht="12.75">
      <c r="A66" s="21" t="str">
        <f>'4. 2011 Fuel saved table'!B51</f>
        <v>Jefferson IC #1128</v>
      </c>
      <c r="B66" s="59">
        <f>VLOOKUP(A66,'4. 2011 Fuel saved table'!$B$3:$E$123,2,FALSE)</f>
        <v>811.25</v>
      </c>
      <c r="C66" s="59">
        <f>VLOOKUP(A66,'4. 2011 Fuel saved table'!$B$3:$E$123,3,FALSE)</f>
        <v>350.8957286432162</v>
      </c>
      <c r="D66" s="32">
        <f>VLOOKUP(A66,'4. 2011 Fuel saved table'!$B$3:$F$123,5,FALSE)</f>
        <v>8.552246533127889</v>
      </c>
      <c r="E66" s="60">
        <f>VLOOKUP(A66,'4. 2011 Fuel saved table'!$B$3:$E$123,4,FALSE)</f>
        <v>1162.1457286432162</v>
      </c>
      <c r="F66" s="58">
        <f aca="true" t="shared" si="2" ref="F66:F97">C66/E66</f>
        <v>0.3019378034912029</v>
      </c>
    </row>
    <row r="67" spans="1:6" ht="12.75">
      <c r="A67" s="21" t="str">
        <f>'4. 2011 Fuel saved table'!B96</f>
        <v>Pike TB #420</v>
      </c>
      <c r="B67" s="59">
        <f>VLOOKUP(A67,'4. 2011 Fuel saved table'!$B$3:$E$123,2,FALSE)</f>
        <v>360.69</v>
      </c>
      <c r="C67" s="59">
        <f>VLOOKUP(A67,'4. 2011 Fuel saved table'!$B$3:$E$123,3,FALSE)</f>
        <v>155.51952380952383</v>
      </c>
      <c r="D67" s="32">
        <f>VLOOKUP(A67,'4. 2011 Fuel saved table'!$B$3:$F$123,5,FALSE)</f>
        <v>9.016385261581968</v>
      </c>
      <c r="E67" s="60">
        <f>VLOOKUP(A67,'4. 2011 Fuel saved table'!$B$3:$E$123,4,FALSE)</f>
        <v>516.2095238095238</v>
      </c>
      <c r="F67" s="58">
        <f t="shared" si="2"/>
        <v>0.30127209328069077</v>
      </c>
    </row>
    <row r="68" spans="1:6" ht="12.75">
      <c r="A68" s="21" t="str">
        <f>'4. 2011 Fuel saved table'!B52</f>
        <v>Jefferson IC #1127</v>
      </c>
      <c r="B68" s="59">
        <f>VLOOKUP(A68,'4. 2011 Fuel saved table'!$B$3:$E$123,2,FALSE)</f>
        <v>658</v>
      </c>
      <c r="C68" s="59">
        <f>VLOOKUP(A68,'4. 2011 Fuel saved table'!$B$3:$E$123,3,FALSE)</f>
        <v>280.65159128978223</v>
      </c>
      <c r="D68" s="32">
        <f>VLOOKUP(A68,'4. 2011 Fuel saved table'!$B$3:$F$123,5,FALSE)</f>
        <v>8.516337386018238</v>
      </c>
      <c r="E68" s="60">
        <f>VLOOKUP(A68,'4. 2011 Fuel saved table'!$B$3:$E$123,4,FALSE)</f>
        <v>938.6515912897822</v>
      </c>
      <c r="F68" s="58">
        <f t="shared" si="2"/>
        <v>0.2989944233772028</v>
      </c>
    </row>
    <row r="69" spans="1:6" ht="12.75">
      <c r="A69" s="21" t="str">
        <f>'4. 2011 Fuel saved table'!B45</f>
        <v>Jefferson IC #1134</v>
      </c>
      <c r="B69" s="59">
        <f>VLOOKUP(A69,'4. 2011 Fuel saved table'!$B$3:$E$123,2,FALSE)</f>
        <v>947</v>
      </c>
      <c r="C69" s="59">
        <f>VLOOKUP(A69,'4. 2011 Fuel saved table'!$B$3:$E$123,3,FALSE)</f>
        <v>395.20938023450594</v>
      </c>
      <c r="D69" s="32">
        <f>VLOOKUP(A69,'4. 2011 Fuel saved table'!$B$3:$F$123,5,FALSE)</f>
        <v>8.46144667370644</v>
      </c>
      <c r="E69" s="60">
        <f>VLOOKUP(A69,'4. 2011 Fuel saved table'!$B$3:$E$123,4,FALSE)</f>
        <v>1342.209380234506</v>
      </c>
      <c r="F69" s="58">
        <f t="shared" si="2"/>
        <v>0.2944468918593434</v>
      </c>
    </row>
    <row r="70" spans="1:6" ht="12.75">
      <c r="A70" s="21" t="str">
        <f>'4. 2011 Fuel saved table'!B81</f>
        <v>Pike TB #400</v>
      </c>
      <c r="B70" s="59">
        <f>VLOOKUP(A70,'4. 2011 Fuel saved table'!$B$3:$E$123,2,FALSE)</f>
        <v>1379.35</v>
      </c>
      <c r="C70" s="59">
        <f>VLOOKUP(A70,'4. 2011 Fuel saved table'!$B$3:$E$123,3,FALSE)</f>
        <v>573.948412698413</v>
      </c>
      <c r="D70" s="32">
        <f>VLOOKUP(A70,'4. 2011 Fuel saved table'!$B$3:$F$123,5,FALSE)</f>
        <v>8.921434008772248</v>
      </c>
      <c r="E70" s="60">
        <f>VLOOKUP(A70,'4. 2011 Fuel saved table'!$B$3:$E$123,4,FALSE)</f>
        <v>1953.298412698413</v>
      </c>
      <c r="F70" s="58">
        <f t="shared" si="2"/>
        <v>0.29383549844057033</v>
      </c>
    </row>
    <row r="71" spans="1:6" ht="12.75">
      <c r="A71" s="21" t="str">
        <f>'4. 2011 Fuel saved table'!B113</f>
        <v>Pike TB #438</v>
      </c>
      <c r="B71" s="59">
        <f>VLOOKUP(A71,'4. 2011 Fuel saved table'!$B$3:$E$123,2,FALSE)</f>
        <v>767</v>
      </c>
      <c r="C71" s="59">
        <f>VLOOKUP(A71,'4. 2011 Fuel saved table'!$B$3:$E$123,3,FALSE)</f>
        <v>309.66666666666674</v>
      </c>
      <c r="D71" s="32">
        <f>VLOOKUP(A71,'4. 2011 Fuel saved table'!$B$3:$F$123,5,FALSE)</f>
        <v>8.843546284224251</v>
      </c>
      <c r="E71" s="60">
        <f>VLOOKUP(A71,'4. 2011 Fuel saved table'!$B$3:$E$123,4,FALSE)</f>
        <v>1076.6666666666667</v>
      </c>
      <c r="F71" s="58">
        <f t="shared" si="2"/>
        <v>0.2876160990712075</v>
      </c>
    </row>
    <row r="72" spans="1:6" ht="12.75">
      <c r="A72" s="21" t="str">
        <f>'4. 2011 Fuel saved table'!B111</f>
        <v>Pike TB #436</v>
      </c>
      <c r="B72" s="59">
        <f>VLOOKUP(A72,'4. 2011 Fuel saved table'!$B$3:$E$123,2,FALSE)</f>
        <v>296.55</v>
      </c>
      <c r="C72" s="59">
        <f>VLOOKUP(A72,'4. 2011 Fuel saved table'!$B$3:$E$123,3,FALSE)</f>
        <v>115.63730158730152</v>
      </c>
      <c r="D72" s="32">
        <f>VLOOKUP(A72,'4. 2011 Fuel saved table'!$B$3:$F$123,5,FALSE)</f>
        <v>8.756634631596695</v>
      </c>
      <c r="E72" s="60">
        <f>VLOOKUP(A72,'4. 2011 Fuel saved table'!$B$3:$E$123,4,FALSE)</f>
        <v>412.18730158730153</v>
      </c>
      <c r="F72" s="58">
        <f t="shared" si="2"/>
        <v>0.2805455217615661</v>
      </c>
    </row>
    <row r="73" spans="1:6" ht="12.75">
      <c r="A73" s="21" t="str">
        <f>'4. 2011 Fuel saved table'!B50</f>
        <v>Jefferson IC #1129</v>
      </c>
      <c r="B73" s="59">
        <f>VLOOKUP(A73,'4. 2011 Fuel saved table'!$B$3:$E$123,2,FALSE)</f>
        <v>835.38</v>
      </c>
      <c r="C73" s="59">
        <f>VLOOKUP(A73,'4. 2011 Fuel saved table'!$B$3:$E$123,3,FALSE)</f>
        <v>324.1024120603016</v>
      </c>
      <c r="D73" s="32">
        <f>VLOOKUP(A73,'4. 2011 Fuel saved table'!$B$3:$F$123,5,FALSE)</f>
        <v>8.286181139122315</v>
      </c>
      <c r="E73" s="60">
        <f>VLOOKUP(A73,'4. 2011 Fuel saved table'!$B$3:$E$123,4,FALSE)</f>
        <v>1159.4824120603016</v>
      </c>
      <c r="F73" s="58">
        <f t="shared" si="2"/>
        <v>0.2795233534283622</v>
      </c>
    </row>
    <row r="74" spans="1:6" ht="12.75">
      <c r="A74" s="21" t="str">
        <f>'4. 2011 Fuel saved table'!B24</f>
        <v>Franklin County TB #147</v>
      </c>
      <c r="B74" s="59">
        <f>VLOOKUP(A74,'4. 2011 Fuel saved table'!$B$3:$E$123,2,FALSE)</f>
        <v>1232.85</v>
      </c>
      <c r="C74" s="59">
        <f>VLOOKUP(A74,'4. 2011 Fuel saved table'!$B$3:$E$123,3,FALSE)</f>
        <v>476.7634868421055</v>
      </c>
      <c r="D74" s="32">
        <f>VLOOKUP(A74,'4. 2011 Fuel saved table'!$B$3:$F$123,5,FALSE)</f>
        <v>8.431236565681147</v>
      </c>
      <c r="E74" s="60">
        <f>VLOOKUP(A74,'4. 2011 Fuel saved table'!$B$3:$E$123,4,FALSE)</f>
        <v>1709.6134868421054</v>
      </c>
      <c r="F74" s="58">
        <f t="shared" si="2"/>
        <v>0.2788720903943933</v>
      </c>
    </row>
    <row r="75" spans="1:6" ht="12.75">
      <c r="A75" s="21" t="str">
        <f>'4. 2011 Fuel saved table'!B6</f>
        <v>Bath IC #1166</v>
      </c>
      <c r="B75" s="59">
        <f>VLOOKUP(A75,'4. 2011 Fuel saved table'!$B$3:$E$123,2,FALSE)</f>
        <v>1256.62</v>
      </c>
      <c r="C75" s="59">
        <f>VLOOKUP(A75,'4. 2011 Fuel saved table'!$B$3:$E$123,3,FALSE)</f>
        <v>483.1736507936512</v>
      </c>
      <c r="D75" s="32">
        <f>VLOOKUP(A75,'4. 2011 Fuel saved table'!$B$3:$F$123,5,FALSE)</f>
        <v>8.722366347821936</v>
      </c>
      <c r="E75" s="60">
        <f>VLOOKUP(A75,'4. 2011 Fuel saved table'!$B$3:$E$123,4,FALSE)</f>
        <v>1739.793650793651</v>
      </c>
      <c r="F75" s="58">
        <f t="shared" si="2"/>
        <v>0.27771894130849323</v>
      </c>
    </row>
    <row r="76" spans="1:6" ht="12.75">
      <c r="A76" s="21" t="str">
        <f>'4. 2011 Fuel saved table'!B108</f>
        <v>Pike TB #433</v>
      </c>
      <c r="B76" s="59">
        <f>VLOOKUP(A76,'4. 2011 Fuel saved table'!$B$3:$E$123,2,FALSE)</f>
        <v>710.92</v>
      </c>
      <c r="C76" s="59">
        <f>VLOOKUP(A76,'4. 2011 Fuel saved table'!$B$3:$E$123,3,FALSE)</f>
        <v>272.20698412698414</v>
      </c>
      <c r="D76" s="32">
        <f>VLOOKUP(A76,'4. 2011 Fuel saved table'!$B$3:$F$123,5,FALSE)</f>
        <v>8.71223203736004</v>
      </c>
      <c r="E76" s="60">
        <f>VLOOKUP(A76,'4. 2011 Fuel saved table'!$B$3:$E$123,4,FALSE)</f>
        <v>983.1269841269841</v>
      </c>
      <c r="F76" s="58">
        <f t="shared" si="2"/>
        <v>0.27687876390525856</v>
      </c>
    </row>
    <row r="77" spans="1:6" ht="12.75">
      <c r="A77" s="21" t="str">
        <f>'4. 2011 Fuel saved table'!B59</f>
        <v>Kenton TB #89</v>
      </c>
      <c r="B77" s="59">
        <f>VLOOKUP(A77,'4. 2011 Fuel saved table'!$B$3:$E$123,2,FALSE)</f>
        <v>2180.21</v>
      </c>
      <c r="C77" s="59">
        <f>VLOOKUP(A77,'4. 2011 Fuel saved table'!$B$3:$E$123,3,FALSE)</f>
        <v>829.7399999999998</v>
      </c>
      <c r="D77" s="32">
        <f>VLOOKUP(A77,'4. 2011 Fuel saved table'!$B$3:$F$123,5,FALSE)</f>
        <v>8.835699313368895</v>
      </c>
      <c r="E77" s="60">
        <f>VLOOKUP(A77,'4. 2011 Fuel saved table'!$B$3:$E$123,4,FALSE)</f>
        <v>3009.95</v>
      </c>
      <c r="F77" s="58">
        <f t="shared" si="2"/>
        <v>0.27566570873270313</v>
      </c>
    </row>
    <row r="78" spans="1:6" ht="12.75">
      <c r="A78" s="21" t="str">
        <f>'4. 2011 Fuel saved table'!B48</f>
        <v>Jefferson IC #1131</v>
      </c>
      <c r="B78" s="59">
        <f>VLOOKUP(A78,'4. 2011 Fuel saved table'!$B$3:$E$123,2,FALSE)</f>
        <v>499.5</v>
      </c>
      <c r="C78" s="59">
        <f>VLOOKUP(A78,'4. 2011 Fuel saved table'!$B$3:$E$123,3,FALSE)</f>
        <v>187.18174204355103</v>
      </c>
      <c r="D78" s="32">
        <f>VLOOKUP(A78,'4. 2011 Fuel saved table'!$B$3:$F$123,5,FALSE)</f>
        <v>8.207187187187186</v>
      </c>
      <c r="E78" s="60">
        <f>VLOOKUP(A78,'4. 2011 Fuel saved table'!$B$3:$E$123,4,FALSE)</f>
        <v>686.681742043551</v>
      </c>
      <c r="F78" s="58">
        <f t="shared" si="2"/>
        <v>0.27258878543428566</v>
      </c>
    </row>
    <row r="79" spans="1:6" ht="12.75">
      <c r="A79" s="21" t="str">
        <f>'4. 2011 Fuel saved table'!B43</f>
        <v>Jefferson IC #1136</v>
      </c>
      <c r="B79" s="59">
        <f>VLOOKUP(A79,'4. 2011 Fuel saved table'!$B$3:$E$123,2,FALSE)</f>
        <v>753.63</v>
      </c>
      <c r="C79" s="59">
        <f>VLOOKUP(A79,'4. 2011 Fuel saved table'!$B$3:$E$123,3,FALSE)</f>
        <v>281.8641373534339</v>
      </c>
      <c r="D79" s="32">
        <f>VLOOKUP(A79,'4. 2011 Fuel saved table'!$B$3:$F$123,5,FALSE)</f>
        <v>8.202831628252591</v>
      </c>
      <c r="E79" s="60">
        <f>VLOOKUP(A79,'4. 2011 Fuel saved table'!$B$3:$E$123,4,FALSE)</f>
        <v>1035.4941373534339</v>
      </c>
      <c r="F79" s="58">
        <f t="shared" si="2"/>
        <v>0.2722025429075204</v>
      </c>
    </row>
    <row r="80" spans="1:6" ht="12.75">
      <c r="A80" s="21" t="str">
        <f>'4. 2011 Fuel saved table'!B89</f>
        <v>Pike TB #413</v>
      </c>
      <c r="B80" s="59">
        <f>VLOOKUP(A80,'4. 2011 Fuel saved table'!$B$3:$E$123,2,FALSE)</f>
        <v>907</v>
      </c>
      <c r="C80" s="59">
        <f>VLOOKUP(A80,'4. 2011 Fuel saved table'!$B$3:$E$123,3,FALSE)</f>
        <v>335.3809523809525</v>
      </c>
      <c r="D80" s="32">
        <f>VLOOKUP(A80,'4. 2011 Fuel saved table'!$B$3:$F$123,5,FALSE)</f>
        <v>8.62954796030871</v>
      </c>
      <c r="E80" s="60">
        <f>VLOOKUP(A80,'4. 2011 Fuel saved table'!$B$3:$E$123,4,FALSE)</f>
        <v>1242.3809523809525</v>
      </c>
      <c r="F80" s="58">
        <f t="shared" si="2"/>
        <v>0.2699501724798774</v>
      </c>
    </row>
    <row r="81" spans="1:6" ht="12.75">
      <c r="A81" s="21" t="str">
        <f>'4. 2011 Fuel saved table'!B104</f>
        <v>Pike TB #429</v>
      </c>
      <c r="B81" s="59">
        <f>VLOOKUP(A81,'4. 2011 Fuel saved table'!$B$3:$E$123,2,FALSE)</f>
        <v>456</v>
      </c>
      <c r="C81" s="59">
        <f>VLOOKUP(A81,'4. 2011 Fuel saved table'!$B$3:$E$123,3,FALSE)</f>
        <v>167.4920634920635</v>
      </c>
      <c r="D81" s="32">
        <f>VLOOKUP(A81,'4. 2011 Fuel saved table'!$B$3:$F$123,5,FALSE)</f>
        <v>8.614035087719298</v>
      </c>
      <c r="E81" s="60">
        <f>VLOOKUP(A81,'4. 2011 Fuel saved table'!$B$3:$E$123,4,FALSE)</f>
        <v>623.4920634920635</v>
      </c>
      <c r="F81" s="58">
        <f t="shared" si="2"/>
        <v>0.2686354378818737</v>
      </c>
    </row>
    <row r="82" spans="1:6" ht="12.75">
      <c r="A82" s="21" t="str">
        <f>'4. 2011 Fuel saved table'!B86</f>
        <v>Pike TB #410</v>
      </c>
      <c r="B82" s="59">
        <f>VLOOKUP(A82,'4. 2011 Fuel saved table'!$B$3:$E$123,2,FALSE)</f>
        <v>439.1</v>
      </c>
      <c r="C82" s="59">
        <f>VLOOKUP(A82,'4. 2011 Fuel saved table'!$B$3:$E$123,3,FALSE)</f>
        <v>156.73492063492063</v>
      </c>
      <c r="D82" s="32">
        <f>VLOOKUP(A82,'4. 2011 Fuel saved table'!$B$3:$F$123,5,FALSE)</f>
        <v>8.54875882486905</v>
      </c>
      <c r="E82" s="60">
        <f>VLOOKUP(A82,'4. 2011 Fuel saved table'!$B$3:$E$123,4,FALSE)</f>
        <v>595.8349206349206</v>
      </c>
      <c r="F82" s="58">
        <f t="shared" si="2"/>
        <v>0.2630509142832786</v>
      </c>
    </row>
    <row r="83" spans="1:6" ht="12.75">
      <c r="A83" s="21" t="str">
        <f>'4. 2011 Fuel saved table'!B49</f>
        <v>Jefferson IC #1130</v>
      </c>
      <c r="B83" s="59">
        <f>VLOOKUP(A83,'4. 2011 Fuel saved table'!$B$3:$E$123,2,FALSE)</f>
        <v>904.38</v>
      </c>
      <c r="C83" s="59">
        <f>VLOOKUP(A83,'4. 2011 Fuel saved table'!$B$3:$E$123,3,FALSE)</f>
        <v>320.98013400335014</v>
      </c>
      <c r="D83" s="32">
        <f>VLOOKUP(A83,'4. 2011 Fuel saved table'!$B$3:$F$123,5,FALSE)</f>
        <v>8.08885645414538</v>
      </c>
      <c r="E83" s="60">
        <f>VLOOKUP(A83,'4. 2011 Fuel saved table'!$B$3:$E$123,4,FALSE)</f>
        <v>1225.3601340033501</v>
      </c>
      <c r="F83" s="58">
        <f t="shared" si="2"/>
        <v>0.2619475900155836</v>
      </c>
    </row>
    <row r="84" spans="1:6" ht="12.75">
      <c r="A84" s="21" t="str">
        <f>'4. 2011 Fuel saved table'!B53</f>
        <v>Jefferson IC #1126</v>
      </c>
      <c r="B84" s="59">
        <f>VLOOKUP(A84,'4. 2011 Fuel saved table'!$B$3:$E$123,2,FALSE)</f>
        <v>688.13</v>
      </c>
      <c r="C84" s="59">
        <f>VLOOKUP(A84,'4. 2011 Fuel saved table'!$B$3:$E$123,3,FALSE)</f>
        <v>231.4931155778894</v>
      </c>
      <c r="D84" s="32">
        <f>VLOOKUP(A84,'4. 2011 Fuel saved table'!$B$3:$F$123,5,FALSE)</f>
        <v>7.978361646781858</v>
      </c>
      <c r="E84" s="60">
        <f>VLOOKUP(A84,'4. 2011 Fuel saved table'!$B$3:$E$123,4,FALSE)</f>
        <v>919.6231155778894</v>
      </c>
      <c r="F84" s="58">
        <f t="shared" si="2"/>
        <v>0.2517260730581131</v>
      </c>
    </row>
    <row r="85" spans="1:6" ht="12.75">
      <c r="A85" s="21" t="str">
        <f>'4. 2011 Fuel saved table'!B87</f>
        <v>Pike TB #411</v>
      </c>
      <c r="B85" s="59">
        <f>VLOOKUP(A85,'4. 2011 Fuel saved table'!$B$3:$E$123,2,FALSE)</f>
        <v>373.71000000000004</v>
      </c>
      <c r="C85" s="59">
        <f>VLOOKUP(A85,'4. 2011 Fuel saved table'!$B$3:$E$123,3,FALSE)</f>
        <v>124.44555555555553</v>
      </c>
      <c r="D85" s="32">
        <f>VLOOKUP(A85,'4. 2011 Fuel saved table'!$B$3:$F$123,5,FALSE)</f>
        <v>8.397902116614487</v>
      </c>
      <c r="E85" s="60">
        <f>VLOOKUP(A85,'4. 2011 Fuel saved table'!$B$3:$E$123,4,FALSE)</f>
        <v>498.15555555555557</v>
      </c>
      <c r="F85" s="58">
        <f t="shared" si="2"/>
        <v>0.24981264219119412</v>
      </c>
    </row>
    <row r="86" spans="1:6" ht="12.75">
      <c r="A86" s="21" t="str">
        <f>'4. 2011 Fuel saved table'!B61</f>
        <v>Kenton TB #90</v>
      </c>
      <c r="B86" s="59">
        <f>VLOOKUP(A86,'4. 2011 Fuel saved table'!$B$3:$E$123,2,FALSE)</f>
        <v>1064.48</v>
      </c>
      <c r="C86" s="59">
        <f>VLOOKUP(A86,'4. 2011 Fuel saved table'!$B$3:$E$123,3,FALSE)</f>
        <v>350.0965625000001</v>
      </c>
      <c r="D86" s="32">
        <f>VLOOKUP(A86,'4. 2011 Fuel saved table'!$B$3:$F$123,5,FALSE)</f>
        <v>8.504894408537503</v>
      </c>
      <c r="E86" s="60">
        <f>VLOOKUP(A86,'4. 2011 Fuel saved table'!$B$3:$E$123,4,FALSE)</f>
        <v>1414.5765625000001</v>
      </c>
      <c r="F86" s="58">
        <f t="shared" si="2"/>
        <v>0.24749212717144822</v>
      </c>
    </row>
    <row r="87" spans="1:6" ht="12.75">
      <c r="A87" s="21" t="str">
        <f>'4. 2011 Fuel saved table'!B13</f>
        <v>BreathittTB #61</v>
      </c>
      <c r="B87" s="59">
        <f>VLOOKUP(A87,'4. 2011 Fuel saved table'!$B$3:$E$123,2,FALSE)</f>
        <v>427.7</v>
      </c>
      <c r="C87" s="59">
        <f>VLOOKUP(A87,'4. 2011 Fuel saved table'!$B$3:$E$123,3,FALSE)</f>
        <v>139.90000000000003</v>
      </c>
      <c r="D87" s="32">
        <f>VLOOKUP(A87,'4. 2011 Fuel saved table'!$B$3:$F$123,5,FALSE)</f>
        <v>8.62613981762918</v>
      </c>
      <c r="E87" s="60">
        <f>VLOOKUP(A87,'4. 2011 Fuel saved table'!$B$3:$E$123,4,FALSE)</f>
        <v>567.6</v>
      </c>
      <c r="F87" s="58">
        <f t="shared" si="2"/>
        <v>0.2464763918252291</v>
      </c>
    </row>
    <row r="88" spans="1:6" ht="12.75">
      <c r="A88" s="21" t="str">
        <f>'4. 2011 Fuel saved table'!B106</f>
        <v>Pike TB #431</v>
      </c>
      <c r="B88" s="59">
        <f>VLOOKUP(A88,'4. 2011 Fuel saved table'!$B$3:$E$123,2,FALSE)</f>
        <v>443.12</v>
      </c>
      <c r="C88" s="59">
        <f>VLOOKUP(A88,'4. 2011 Fuel saved table'!$B$3:$E$123,3,FALSE)</f>
        <v>143.64984126984132</v>
      </c>
      <c r="D88" s="32">
        <f>VLOOKUP(A88,'4. 2011 Fuel saved table'!$B$3:$F$123,5,FALSE)</f>
        <v>8.342322621411807</v>
      </c>
      <c r="E88" s="60">
        <f>VLOOKUP(A88,'4. 2011 Fuel saved table'!$B$3:$E$123,4,FALSE)</f>
        <v>586.7698412698413</v>
      </c>
      <c r="F88" s="58">
        <f t="shared" si="2"/>
        <v>0.24481462946181007</v>
      </c>
    </row>
    <row r="89" spans="1:6" ht="12.75">
      <c r="A89" s="21" t="str">
        <f>'4. 2011 Fuel saved table'!B98</f>
        <v>Pike TB #422</v>
      </c>
      <c r="B89" s="59">
        <f>VLOOKUP(A89,'4. 2011 Fuel saved table'!$B$3:$E$123,2,FALSE)</f>
        <v>504.73</v>
      </c>
      <c r="C89" s="59">
        <f>VLOOKUP(A89,'4. 2011 Fuel saved table'!$B$3:$E$123,3,FALSE)</f>
        <v>161.8953968253968</v>
      </c>
      <c r="D89" s="32">
        <f>VLOOKUP(A89,'4. 2011 Fuel saved table'!$B$3:$F$123,5,FALSE)</f>
        <v>8.320765557822993</v>
      </c>
      <c r="E89" s="60">
        <f>VLOOKUP(A89,'4. 2011 Fuel saved table'!$B$3:$E$123,4,FALSE)</f>
        <v>666.6253968253968</v>
      </c>
      <c r="F89" s="58">
        <f t="shared" si="2"/>
        <v>0.24285812931276696</v>
      </c>
    </row>
    <row r="90" spans="1:6" ht="12.75">
      <c r="A90" s="21" t="str">
        <f>'4. 2011 Fuel saved table'!B80</f>
        <v>Pike TB #399</v>
      </c>
      <c r="B90" s="59">
        <f>VLOOKUP(A90,'4. 2011 Fuel saved table'!$B$3:$E$123,2,FALSE)</f>
        <v>671.72</v>
      </c>
      <c r="C90" s="59">
        <f>VLOOKUP(A90,'4. 2011 Fuel saved table'!$B$3:$E$123,3,FALSE)</f>
        <v>211.26412698412696</v>
      </c>
      <c r="D90" s="32">
        <f>VLOOKUP(A90,'4. 2011 Fuel saved table'!$B$3:$F$123,5,FALSE)</f>
        <v>8.281426784969927</v>
      </c>
      <c r="E90" s="60">
        <f>VLOOKUP(A90,'4. 2011 Fuel saved table'!$B$3:$E$123,4,FALSE)</f>
        <v>882.984126984127</v>
      </c>
      <c r="F90" s="58">
        <f t="shared" si="2"/>
        <v>0.23926152297404182</v>
      </c>
    </row>
    <row r="91" spans="1:6" ht="12.75">
      <c r="A91" s="21" t="str">
        <f>'4. 2011 Fuel saved table'!B118</f>
        <v>Warren TB #1102</v>
      </c>
      <c r="B91" s="59">
        <f>VLOOKUP(A91,'4. 2011 Fuel saved table'!$B$3:$E$123,2,FALSE)</f>
        <v>209.87</v>
      </c>
      <c r="C91" s="59">
        <f>VLOOKUP(A91,'4. 2011 Fuel saved table'!$B$3:$E$123,3,FALSE)</f>
        <v>65.46030303030307</v>
      </c>
      <c r="D91" s="32">
        <f>VLOOKUP(A91,'4. 2011 Fuel saved table'!$B$3:$F$123,5,FALSE)</f>
        <v>8.658598179825606</v>
      </c>
      <c r="E91" s="60">
        <f>VLOOKUP(A91,'4. 2011 Fuel saved table'!$B$3:$E$123,4,FALSE)</f>
        <v>275.33030303030307</v>
      </c>
      <c r="F91" s="58">
        <f t="shared" si="2"/>
        <v>0.2377519012976151</v>
      </c>
    </row>
    <row r="92" spans="1:6" ht="12.75">
      <c r="A92" s="21" t="str">
        <f>'4. 2011 Fuel saved table'!B11</f>
        <v>BreathittTB #18</v>
      </c>
      <c r="B92" s="59">
        <f>VLOOKUP(A92,'4. 2011 Fuel saved table'!$B$3:$E$123,2,FALSE)</f>
        <v>874.9</v>
      </c>
      <c r="C92" s="59">
        <f>VLOOKUP(A92,'4. 2011 Fuel saved table'!$B$3:$E$123,3,FALSE)</f>
        <v>267.45494880546073</v>
      </c>
      <c r="D92" s="32">
        <f>VLOOKUP(A92,'4. 2011 Fuel saved table'!$B$3:$F$123,5,FALSE)</f>
        <v>7.651388730140588</v>
      </c>
      <c r="E92" s="60">
        <f>VLOOKUP(A92,'4. 2011 Fuel saved table'!$B$3:$E$123,4,FALSE)</f>
        <v>1142.3549488054607</v>
      </c>
      <c r="F92" s="58">
        <f t="shared" si="2"/>
        <v>0.23412595978608347</v>
      </c>
    </row>
    <row r="93" spans="1:6" ht="12.75">
      <c r="A93" s="21" t="str">
        <f>'4. 2011 Fuel saved table'!B99</f>
        <v>Pike TB #424</v>
      </c>
      <c r="B93" s="59">
        <f>VLOOKUP(A93,'4. 2011 Fuel saved table'!$B$3:$E$123,2,FALSE)</f>
        <v>416</v>
      </c>
      <c r="C93" s="59">
        <f>VLOOKUP(A93,'4. 2011 Fuel saved table'!$B$3:$E$123,3,FALSE)</f>
        <v>121.77777777777783</v>
      </c>
      <c r="D93" s="32">
        <f>VLOOKUP(A93,'4. 2011 Fuel saved table'!$B$3:$F$123,5,FALSE)</f>
        <v>8.14423076923077</v>
      </c>
      <c r="E93" s="60">
        <f>VLOOKUP(A93,'4. 2011 Fuel saved table'!$B$3:$E$123,4,FALSE)</f>
        <v>537.7777777777778</v>
      </c>
      <c r="F93" s="58">
        <f t="shared" si="2"/>
        <v>0.2264462809917356</v>
      </c>
    </row>
    <row r="94" spans="1:6" ht="12.75">
      <c r="A94" s="21" t="str">
        <f>'4. 2011 Fuel saved table'!B71</f>
        <v>Madison TB #111</v>
      </c>
      <c r="B94" s="59">
        <f>VLOOKUP(A94,'4. 2011 Fuel saved table'!$B$3:$E$123,2,FALSE)</f>
        <v>368.83</v>
      </c>
      <c r="C94" s="59">
        <f>VLOOKUP(A94,'4. 2011 Fuel saved table'!$B$3:$E$123,3,FALSE)</f>
        <v>107.92254237288137</v>
      </c>
      <c r="D94" s="32">
        <f>VLOOKUP(A94,'4. 2011 Fuel saved table'!$B$3:$F$123,5,FALSE)</f>
        <v>7.626386139956078</v>
      </c>
      <c r="E94" s="60">
        <f>VLOOKUP(A94,'4. 2011 Fuel saved table'!$B$3:$E$123,4,FALSE)</f>
        <v>476.75254237288135</v>
      </c>
      <c r="F94" s="58">
        <f t="shared" si="2"/>
        <v>0.22637014547574696</v>
      </c>
    </row>
    <row r="95" spans="1:6" ht="12.75">
      <c r="A95" s="21" t="str">
        <f>'4. 2011 Fuel saved table'!B4</f>
        <v>Bardstown Independent IC #6</v>
      </c>
      <c r="B95" s="59">
        <f>VLOOKUP(A95,'4. 2011 Fuel saved table'!$B$3:$E$123,2,FALSE)</f>
        <v>1449</v>
      </c>
      <c r="C95" s="59">
        <f>VLOOKUP(A95,'4. 2011 Fuel saved table'!$B$3:$E$123,3,FALSE)</f>
        <v>422.9047619047619</v>
      </c>
      <c r="D95" s="32">
        <f>VLOOKUP(A95,'4. 2011 Fuel saved table'!$B$3:$F$123,5,FALSE)</f>
        <v>8.138716356107661</v>
      </c>
      <c r="E95" s="60">
        <f>VLOOKUP(A95,'4. 2011 Fuel saved table'!$B$3:$E$123,4,FALSE)</f>
        <v>1871.904761904762</v>
      </c>
      <c r="F95" s="58">
        <f t="shared" si="2"/>
        <v>0.22592215721190537</v>
      </c>
    </row>
    <row r="96" spans="1:6" ht="12.75">
      <c r="A96" s="21" t="str">
        <f>'4. 2011 Fuel saved table'!B62</f>
        <v>Kenton TB #92</v>
      </c>
      <c r="B96" s="59">
        <f>VLOOKUP(A96,'4. 2011 Fuel saved table'!$B$3:$E$123,2,FALSE)</f>
        <v>870.27</v>
      </c>
      <c r="C96" s="59">
        <f>VLOOKUP(A96,'4. 2011 Fuel saved table'!$B$3:$E$123,3,FALSE)</f>
        <v>249.60500000000002</v>
      </c>
      <c r="D96" s="32">
        <f>VLOOKUP(A96,'4. 2011 Fuel saved table'!$B$3:$F$123,5,FALSE)</f>
        <v>8.235605042113367</v>
      </c>
      <c r="E96" s="60">
        <f>VLOOKUP(A96,'4. 2011 Fuel saved table'!$B$3:$E$123,4,FALSE)</f>
        <v>1119.875</v>
      </c>
      <c r="F96" s="58">
        <f t="shared" si="2"/>
        <v>0.22288648286639134</v>
      </c>
    </row>
    <row r="97" spans="1:6" ht="12.75">
      <c r="A97" s="21" t="str">
        <f>'4. 2011 Fuel saved table'!B12</f>
        <v>BreathittTB #60</v>
      </c>
      <c r="B97" s="59">
        <f>VLOOKUP(A97,'4. 2011 Fuel saved table'!$B$3:$E$123,2,FALSE)</f>
        <v>951.3</v>
      </c>
      <c r="C97" s="59">
        <f>VLOOKUP(A97,'4. 2011 Fuel saved table'!$B$3:$E$123,3,FALSE)</f>
        <v>267.6852941176471</v>
      </c>
      <c r="D97" s="32">
        <f>VLOOKUP(A97,'4. 2011 Fuel saved table'!$B$3:$F$123,5,FALSE)</f>
        <v>8.713444759802377</v>
      </c>
      <c r="E97" s="60">
        <f>VLOOKUP(A97,'4. 2011 Fuel saved table'!$B$3:$E$123,4,FALSE)</f>
        <v>1218.985294117647</v>
      </c>
      <c r="F97" s="58">
        <f t="shared" si="2"/>
        <v>0.21959681992013613</v>
      </c>
    </row>
    <row r="98" spans="1:6" ht="12.75">
      <c r="A98" s="21" t="str">
        <f>'4. 2011 Fuel saved table'!B60</f>
        <v>Kenton TB #91</v>
      </c>
      <c r="B98" s="59">
        <f>VLOOKUP(A98,'4. 2011 Fuel saved table'!$B$3:$E$123,2,FALSE)</f>
        <v>1348.21</v>
      </c>
      <c r="C98" s="59">
        <f>VLOOKUP(A98,'4. 2011 Fuel saved table'!$B$3:$E$123,3,FALSE)</f>
        <v>374.4665624999998</v>
      </c>
      <c r="D98" s="32">
        <f>VLOOKUP(A98,'4. 2011 Fuel saved table'!$B$3:$F$123,5,FALSE)</f>
        <v>8.177605862588171</v>
      </c>
      <c r="E98" s="60">
        <f>VLOOKUP(A98,'4. 2011 Fuel saved table'!$B$3:$E$123,4,FALSE)</f>
        <v>1722.6765624999998</v>
      </c>
      <c r="F98" s="58">
        <f aca="true" t="shared" si="3" ref="F98:F122">C98/E98</f>
        <v>0.21737485181580615</v>
      </c>
    </row>
    <row r="99" spans="1:6" ht="12.75">
      <c r="A99" s="21" t="str">
        <f>'4. 2011 Fuel saved table'!B116</f>
        <v>Trigg TB #10</v>
      </c>
      <c r="B99" s="59">
        <f>VLOOKUP(A99,'4. 2011 Fuel saved table'!$B$3:$E$123,2,FALSE)</f>
        <v>525.0699999999999</v>
      </c>
      <c r="C99" s="59">
        <f>VLOOKUP(A99,'4. 2011 Fuel saved table'!$B$3:$E$123,3,FALSE)</f>
        <v>144.1942857142858</v>
      </c>
      <c r="D99" s="32">
        <f>VLOOKUP(A99,'4. 2011 Fuel saved table'!$B$3:$F$123,5,FALSE)</f>
        <v>8.922334164968483</v>
      </c>
      <c r="E99" s="60">
        <f>VLOOKUP(A99,'4. 2011 Fuel saved table'!$B$3:$E$123,4,FALSE)</f>
        <v>669.2642857142857</v>
      </c>
      <c r="F99" s="58">
        <f t="shared" si="3"/>
        <v>0.2154519354941995</v>
      </c>
    </row>
    <row r="100" spans="1:6" ht="12.75">
      <c r="A100" s="21" t="str">
        <f>'4. 2011 Fuel saved table'!B101</f>
        <v>Pike TB #426</v>
      </c>
      <c r="B100" s="59">
        <f>VLOOKUP(A100,'4. 2011 Fuel saved table'!$B$3:$E$123,2,FALSE)</f>
        <v>401</v>
      </c>
      <c r="C100" s="59">
        <f>VLOOKUP(A100,'4. 2011 Fuel saved table'!$B$3:$E$123,3,FALSE)</f>
        <v>108.3650793650794</v>
      </c>
      <c r="D100" s="32">
        <f>VLOOKUP(A100,'4. 2011 Fuel saved table'!$B$3:$F$123,5,FALSE)</f>
        <v>8.002493765586035</v>
      </c>
      <c r="E100" s="60">
        <f>VLOOKUP(A100,'4. 2011 Fuel saved table'!$B$3:$E$123,4,FALSE)</f>
        <v>509.3650793650794</v>
      </c>
      <c r="F100" s="58">
        <f t="shared" si="3"/>
        <v>0.21274540355250862</v>
      </c>
    </row>
    <row r="101" spans="1:6" ht="12.75">
      <c r="A101" s="21" t="str">
        <f>'4. 2011 Fuel saved table'!B114</f>
        <v>Simpson TB #910</v>
      </c>
      <c r="B101" s="59">
        <f>VLOOKUP(A101,'4. 2011 Fuel saved table'!$B$3:$E$123,2,FALSE)</f>
        <v>2113.1000000000004</v>
      </c>
      <c r="C101" s="59">
        <f>VLOOKUP(A101,'4. 2011 Fuel saved table'!$B$3:$E$123,3,FALSE)</f>
        <v>552.4652173913041</v>
      </c>
      <c r="D101" s="32">
        <f>VLOOKUP(A101,'4. 2011 Fuel saved table'!$B$3:$F$123,5,FALSE)</f>
        <v>8.703989399460507</v>
      </c>
      <c r="E101" s="60">
        <f>VLOOKUP(A101,'4. 2011 Fuel saved table'!$B$3:$E$123,4,FALSE)</f>
        <v>2665.5652173913045</v>
      </c>
      <c r="F101" s="58">
        <f t="shared" si="3"/>
        <v>0.20726006393945315</v>
      </c>
    </row>
    <row r="102" spans="1:6" ht="12.75">
      <c r="A102" s="21" t="str">
        <f>'4. 2011 Fuel saved table'!B100</f>
        <v>Pike TB #425</v>
      </c>
      <c r="B102" s="59">
        <f>VLOOKUP(A102,'4. 2011 Fuel saved table'!$B$3:$E$123,2,FALSE)</f>
        <v>1034.45</v>
      </c>
      <c r="C102" s="59">
        <f>VLOOKUP(A102,'4. 2011 Fuel saved table'!$B$3:$E$123,3,FALSE)</f>
        <v>268.22142857142853</v>
      </c>
      <c r="D102" s="32">
        <f>VLOOKUP(A102,'4. 2011 Fuel saved table'!$B$3:$F$123,5,FALSE)</f>
        <v>7.933520228140558</v>
      </c>
      <c r="E102" s="60">
        <f>VLOOKUP(A102,'4. 2011 Fuel saved table'!$B$3:$E$123,4,FALSE)</f>
        <v>1302.6714285714286</v>
      </c>
      <c r="F102" s="58">
        <f t="shared" si="3"/>
        <v>0.20590106045817932</v>
      </c>
    </row>
    <row r="103" spans="1:6" ht="12.75">
      <c r="A103" s="21" t="str">
        <f>'4. 2011 Fuel saved table'!B5</f>
        <v>Barren IC #1</v>
      </c>
      <c r="B103" s="59">
        <f>VLOOKUP(A103,'4. 2011 Fuel saved table'!$B$3:$E$123,2,FALSE)</f>
        <v>922.63</v>
      </c>
      <c r="C103" s="59">
        <f>VLOOKUP(A103,'4. 2011 Fuel saved table'!$B$3:$E$123,3,FALSE)</f>
        <v>218.71126984126988</v>
      </c>
      <c r="D103" s="32">
        <f>VLOOKUP(A103,'4. 2011 Fuel saved table'!$B$3:$F$123,5,FALSE)</f>
        <v>7.793427484473733</v>
      </c>
      <c r="E103" s="60">
        <f>VLOOKUP(A103,'4. 2011 Fuel saved table'!$B$3:$E$123,4,FALSE)</f>
        <v>1141.3412698412699</v>
      </c>
      <c r="F103" s="58">
        <f t="shared" si="3"/>
        <v>0.19162653241452207</v>
      </c>
    </row>
    <row r="104" spans="1:6" ht="12.75">
      <c r="A104" s="21" t="str">
        <f>'4. 2011 Fuel saved table'!B63</f>
        <v>Kenton TB #94</v>
      </c>
      <c r="B104" s="59">
        <f>VLOOKUP(A104,'4. 2011 Fuel saved table'!$B$3:$E$123,2,FALSE)</f>
        <v>940.01</v>
      </c>
      <c r="C104" s="59">
        <f>VLOOKUP(A104,'4. 2011 Fuel saved table'!$B$3:$E$123,3,FALSE)</f>
        <v>218.89937499999996</v>
      </c>
      <c r="D104" s="32">
        <f>VLOOKUP(A104,'4. 2011 Fuel saved table'!$B$3:$F$123,5,FALSE)</f>
        <v>7.890362868480123</v>
      </c>
      <c r="E104" s="60">
        <f>VLOOKUP(A104,'4. 2011 Fuel saved table'!$B$3:$E$123,4,FALSE)</f>
        <v>1158.909375</v>
      </c>
      <c r="F104" s="58">
        <f t="shared" si="3"/>
        <v>0.18888394530417874</v>
      </c>
    </row>
    <row r="105" spans="1:6" ht="12.75">
      <c r="A105" s="21" t="str">
        <f>'4. 2011 Fuel saved table'!B21</f>
        <v>Crittenden County IC #111</v>
      </c>
      <c r="B105" s="59">
        <f>VLOOKUP(A105,'4. 2011 Fuel saved table'!$B$3:$E$123,2,FALSE)</f>
        <v>358.38</v>
      </c>
      <c r="C105" s="59">
        <f>VLOOKUP(A105,'4. 2011 Fuel saved table'!$B$3:$E$123,3,FALSE)</f>
        <v>66.63285714285712</v>
      </c>
      <c r="D105" s="32">
        <f>VLOOKUP(A105,'4. 2011 Fuel saved table'!$B$3:$F$123,5,FALSE)</f>
        <v>8.301495619175176</v>
      </c>
      <c r="E105" s="60">
        <f>VLOOKUP(A105,'4. 2011 Fuel saved table'!$B$3:$E$123,4,FALSE)</f>
        <v>425.0128571428571</v>
      </c>
      <c r="F105" s="58">
        <f t="shared" si="3"/>
        <v>0.1567784503998198</v>
      </c>
    </row>
    <row r="106" spans="1:6" ht="12.75">
      <c r="A106" s="21" t="str">
        <f>'4. 2011 Fuel saved table'!B3</f>
        <v>Allen -TB #21</v>
      </c>
      <c r="B106" s="59">
        <f>VLOOKUP(A106,'4. 2011 Fuel saved table'!$B$3:$E$123,2,FALSE)</f>
        <v>911.5699999999999</v>
      </c>
      <c r="C106" s="59">
        <f>VLOOKUP(A106,'4. 2011 Fuel saved table'!$B$3:$E$123,3,FALSE)</f>
        <v>157.8585714285714</v>
      </c>
      <c r="D106" s="32">
        <f>VLOOKUP(A106,'4. 2011 Fuel saved table'!$B$3:$F$123,5,FALSE)</f>
        <v>7.390984784492688</v>
      </c>
      <c r="E106" s="60">
        <f>VLOOKUP(A106,'4. 2011 Fuel saved table'!$B$3:$E$123,4,FALSE)</f>
        <v>1069.4285714285713</v>
      </c>
      <c r="F106" s="58">
        <f t="shared" si="3"/>
        <v>0.14761020571733902</v>
      </c>
    </row>
    <row r="107" spans="1:6" ht="12.75">
      <c r="A107" s="21" t="str">
        <f>'4. 2011 Fuel saved table'!B23</f>
        <v>Frankfort Independent TB #3</v>
      </c>
      <c r="B107" s="59">
        <f>VLOOKUP(A107,'4. 2011 Fuel saved table'!$B$3:$E$123,2,FALSE)</f>
        <v>723.8</v>
      </c>
      <c r="C107" s="59">
        <f>VLOOKUP(A107,'4. 2011 Fuel saved table'!$B$3:$E$123,3,FALSE)</f>
        <v>99.8610169491526</v>
      </c>
      <c r="D107" s="32">
        <f>VLOOKUP(A107,'4. 2011 Fuel saved table'!$B$3:$F$123,5,FALSE)</f>
        <v>6.71400939486046</v>
      </c>
      <c r="E107" s="60">
        <f>VLOOKUP(A107,'4. 2011 Fuel saved table'!$B$3:$E$123,4,FALSE)</f>
        <v>823.6610169491526</v>
      </c>
      <c r="F107" s="58">
        <f t="shared" si="3"/>
        <v>0.1212404313112191</v>
      </c>
    </row>
    <row r="108" spans="1:6" ht="12.75">
      <c r="A108" s="21" t="str">
        <f>'4. 2011 Fuel saved table'!B16</f>
        <v>BreathittTB #1061</v>
      </c>
      <c r="B108" s="59">
        <f>VLOOKUP(A108,'4. 2011 Fuel saved table'!$B$3:$E$123,2,FALSE)</f>
        <v>351.9</v>
      </c>
      <c r="C108" s="59">
        <f>VLOOKUP(A108,'4. 2011 Fuel saved table'!$B$3:$E$123,3,FALSE)</f>
        <v>46.51538461538462</v>
      </c>
      <c r="D108" s="32">
        <f>VLOOKUP(A108,'4. 2011 Fuel saved table'!$B$3:$F$123,5,FALSE)</f>
        <v>7.359192952543336</v>
      </c>
      <c r="E108" s="60">
        <f>VLOOKUP(A108,'4. 2011 Fuel saved table'!$B$3:$E$123,4,FALSE)</f>
        <v>398.4153846153846</v>
      </c>
      <c r="F108" s="58">
        <f t="shared" si="3"/>
        <v>0.11675097501641118</v>
      </c>
    </row>
    <row r="109" spans="1:6" ht="12.75">
      <c r="A109" s="21" t="str">
        <f>'4. 2011 Fuel saved table'!B120</f>
        <v>Warren TB #1104</v>
      </c>
      <c r="B109" s="59">
        <f>VLOOKUP(A109,'4. 2011 Fuel saved table'!$B$3:$E$123,2,FALSE)</f>
        <v>197.57</v>
      </c>
      <c r="C109" s="59">
        <f>VLOOKUP(A109,'4. 2011 Fuel saved table'!$B$3:$E$123,3,FALSE)</f>
        <v>25.852222222222224</v>
      </c>
      <c r="D109" s="32">
        <f>VLOOKUP(A109,'4. 2011 Fuel saved table'!$B$3:$F$123,5,FALSE)</f>
        <v>8.142126841119603</v>
      </c>
      <c r="E109" s="60">
        <f>VLOOKUP(A109,'4. 2011 Fuel saved table'!$B$3:$E$123,4,FALSE)</f>
        <v>223.42222222222222</v>
      </c>
      <c r="F109" s="58">
        <f t="shared" si="3"/>
        <v>0.11571016510841457</v>
      </c>
    </row>
    <row r="110" spans="1:6" ht="12.75">
      <c r="A110" s="21" t="str">
        <f>'4. 2011 Fuel saved table'!B20</f>
        <v>Corbin IndependentTB #67</v>
      </c>
      <c r="B110" s="59">
        <f>VLOOKUP(A110,'4. 2011 Fuel saved table'!$B$3:$E$123,2,FALSE)</f>
        <v>1010.3</v>
      </c>
      <c r="C110" s="59">
        <f>VLOOKUP(A110,'4. 2011 Fuel saved table'!$B$3:$E$123,3,FALSE)</f>
        <v>129.94603174603185</v>
      </c>
      <c r="D110" s="32">
        <f>VLOOKUP(A110,'4. 2011 Fuel saved table'!$B$3:$F$123,5,FALSE)</f>
        <v>7.110313768187668</v>
      </c>
      <c r="E110" s="60">
        <f>VLOOKUP(A110,'4. 2011 Fuel saved table'!$B$3:$E$123,4,FALSE)</f>
        <v>1140.2460317460318</v>
      </c>
      <c r="F110" s="58">
        <f t="shared" si="3"/>
        <v>0.11396315192349195</v>
      </c>
    </row>
    <row r="111" spans="1:6" ht="12.75">
      <c r="A111" s="21" t="str">
        <f>'4. 2011 Fuel saved table'!B73</f>
        <v>Martin TB #1001</v>
      </c>
      <c r="B111" s="59">
        <f>VLOOKUP(A111,'4. 2011 Fuel saved table'!$B$3:$E$123,2,FALSE)</f>
        <v>2412.41</v>
      </c>
      <c r="C111" s="59">
        <f>VLOOKUP(A111,'4. 2011 Fuel saved table'!$B$3:$E$123,3,FALSE)</f>
        <v>307.2342857142862</v>
      </c>
      <c r="D111" s="32">
        <f>VLOOKUP(A111,'4. 2011 Fuel saved table'!$B$3:$F$123,5,FALSE)</f>
        <v>7.891490252486104</v>
      </c>
      <c r="E111" s="60">
        <f>VLOOKUP(A111,'4. 2011 Fuel saved table'!$B$3:$E$123,4,FALSE)</f>
        <v>2719.644285714286</v>
      </c>
      <c r="F111" s="58">
        <f t="shared" si="3"/>
        <v>0.11296855523647804</v>
      </c>
    </row>
    <row r="112" spans="1:6" ht="12.75">
      <c r="A112" s="21" t="str">
        <f>'4. 2011 Fuel saved table'!B117</f>
        <v>Warren TB #1101</v>
      </c>
      <c r="B112" s="59">
        <f>VLOOKUP(A112,'4. 2011 Fuel saved table'!$B$3:$E$123,2,FALSE)</f>
        <v>179.09</v>
      </c>
      <c r="C112" s="59">
        <f>VLOOKUP(A112,'4. 2011 Fuel saved table'!$B$3:$E$123,3,FALSE)</f>
        <v>21.037027027027023</v>
      </c>
      <c r="D112" s="32">
        <f>VLOOKUP(A112,'4. 2011 Fuel saved table'!$B$3:$F$123,5,FALSE)</f>
        <v>8.269250097716233</v>
      </c>
      <c r="E112" s="60">
        <f>VLOOKUP(A112,'4. 2011 Fuel saved table'!$B$3:$E$123,4,FALSE)</f>
        <v>200.12702702702703</v>
      </c>
      <c r="F112" s="58">
        <f t="shared" si="3"/>
        <v>0.10511837076451441</v>
      </c>
    </row>
    <row r="113" spans="1:6" ht="12.75">
      <c r="A113" s="21" t="str">
        <f>'4. 2011 Fuel saved table'!B119</f>
        <v>Warren TB #1103</v>
      </c>
      <c r="B113" s="59">
        <f>VLOOKUP(A113,'4. 2011 Fuel saved table'!$B$3:$E$123,2,FALSE)</f>
        <v>286.76</v>
      </c>
      <c r="C113" s="59">
        <f>VLOOKUP(A113,'4. 2011 Fuel saved table'!$B$3:$E$123,3,FALSE)</f>
        <v>22.761739130434762</v>
      </c>
      <c r="D113" s="32">
        <f>VLOOKUP(A113,'4. 2011 Fuel saved table'!$B$3:$F$123,5,FALSE)</f>
        <v>7.4476914492955775</v>
      </c>
      <c r="E113" s="60">
        <f>VLOOKUP(A113,'4. 2011 Fuel saved table'!$B$3:$E$123,4,FALSE)</f>
        <v>309.52173913043475</v>
      </c>
      <c r="F113" s="58">
        <f t="shared" si="3"/>
        <v>0.07353841831717932</v>
      </c>
    </row>
    <row r="114" spans="1:6" ht="12.75">
      <c r="A114" s="21" t="str">
        <f>'4. 2011 Fuel saved table'!B17</f>
        <v>Burgin IC #2211</v>
      </c>
      <c r="B114" s="59">
        <f>VLOOKUP(A114,'4. 2011 Fuel saved table'!$B$3:$E$123,2,FALSE)</f>
        <v>743.25</v>
      </c>
      <c r="C114" s="59">
        <f>VLOOKUP(A114,'4. 2011 Fuel saved table'!$B$3:$E$123,3,FALSE)</f>
        <v>44.40866666666659</v>
      </c>
      <c r="D114" s="32">
        <f>VLOOKUP(A114,'4. 2011 Fuel saved table'!$B$3:$F$123,5,FALSE)</f>
        <v>7.94811974436596</v>
      </c>
      <c r="E114" s="60">
        <f>VLOOKUP(A114,'4. 2011 Fuel saved table'!$B$3:$E$123,4,FALSE)</f>
        <v>787.6586666666666</v>
      </c>
      <c r="F114" s="58">
        <f t="shared" si="3"/>
        <v>0.05638059802554058</v>
      </c>
    </row>
    <row r="115" spans="1:6" ht="12.75">
      <c r="A115" s="21" t="str">
        <f>'4. 2011 Fuel saved table'!B109</f>
        <v>Pike TB #434</v>
      </c>
      <c r="B115" s="59">
        <f>VLOOKUP(A115,'4. 2011 Fuel saved table'!$B$3:$E$123,2,FALSE)</f>
        <v>654</v>
      </c>
      <c r="C115" s="59">
        <f>VLOOKUP(A115,'4. 2011 Fuel saved table'!$B$3:$E$123,3,FALSE)</f>
        <v>38.69047619047615</v>
      </c>
      <c r="D115" s="32">
        <f>VLOOKUP(A115,'4. 2011 Fuel saved table'!$B$3:$F$123,5,FALSE)</f>
        <v>6.672706422018348</v>
      </c>
      <c r="E115" s="60">
        <f>VLOOKUP(A115,'4. 2011 Fuel saved table'!$B$3:$E$123,4,FALSE)</f>
        <v>692.6904761904761</v>
      </c>
      <c r="F115" s="58">
        <f t="shared" si="3"/>
        <v>0.05585536039597148</v>
      </c>
    </row>
    <row r="116" spans="1:6" ht="12.75">
      <c r="A116" s="21" t="str">
        <f>'4. 2011 Fuel saved table'!B72</f>
        <v>Marion TB #104</v>
      </c>
      <c r="B116" s="59">
        <f>VLOOKUP(A116,'4. 2011 Fuel saved table'!$B$3:$E$123,2,FALSE)</f>
        <v>692.96</v>
      </c>
      <c r="C116" s="59">
        <f>VLOOKUP(A116,'4. 2011 Fuel saved table'!$B$3:$E$123,3,FALSE)</f>
        <v>19.715000000000032</v>
      </c>
      <c r="D116" s="32">
        <f>VLOOKUP(A116,'4. 2011 Fuel saved table'!$B$3:$F$123,5,FALSE)</f>
        <v>7.404842992380512</v>
      </c>
      <c r="E116" s="60">
        <f>VLOOKUP(A116,'4. 2011 Fuel saved table'!$B$3:$E$123,4,FALSE)</f>
        <v>712.6750000000001</v>
      </c>
      <c r="F116" s="58">
        <f t="shared" si="3"/>
        <v>0.027663380923983624</v>
      </c>
    </row>
    <row r="117" spans="1:6" ht="12.75">
      <c r="A117" s="21" t="str">
        <f>'4. 2011 Fuel saved table'!B123</f>
        <v>Williamstown IndependentTB #32</v>
      </c>
      <c r="B117" s="59">
        <f>VLOOKUP(A117,'4. 2011 Fuel saved table'!$B$3:$E$123,2,FALSE)</f>
        <v>325.86</v>
      </c>
      <c r="C117" s="59">
        <f>VLOOKUP(A117,'4. 2011 Fuel saved table'!$B$3:$E$123,3,FALSE)</f>
        <v>6.6564705882352655</v>
      </c>
      <c r="D117" s="32">
        <f>VLOOKUP(A117,'4. 2011 Fuel saved table'!$B$3:$F$123,5,FALSE)</f>
        <v>8.67363284846253</v>
      </c>
      <c r="E117" s="60">
        <f>VLOOKUP(A117,'4. 2011 Fuel saved table'!$B$3:$E$123,4,FALSE)</f>
        <v>332.5164705882353</v>
      </c>
      <c r="F117" s="58">
        <f t="shared" si="3"/>
        <v>0.020018468788808252</v>
      </c>
    </row>
    <row r="118" spans="1:6" ht="12.75">
      <c r="A118" s="21" t="str">
        <f>'4. 2011 Fuel saved table'!B74</f>
        <v>McCreary IC #12</v>
      </c>
      <c r="B118" s="59">
        <f>VLOOKUP(A118,'4. 2011 Fuel saved table'!$B$3:$E$123,2,FALSE)</f>
        <v>345.75</v>
      </c>
      <c r="C118" s="59">
        <f>VLOOKUP(A118,'4. 2011 Fuel saved table'!$B$3:$E$123,3,FALSE)</f>
        <v>-4.2595238095238415</v>
      </c>
      <c r="D118" s="32">
        <f>VLOOKUP(A118,'4. 2011 Fuel saved table'!$B$3:$F$123,5,FALSE)</f>
        <v>8.296514822848879</v>
      </c>
      <c r="E118" s="60">
        <f>VLOOKUP(A118,'4. 2011 Fuel saved table'!$B$3:$E$123,4,FALSE)</f>
        <v>341.49047619047616</v>
      </c>
      <c r="F118" s="58">
        <f t="shared" si="3"/>
        <v>-0.012473331195180884</v>
      </c>
    </row>
    <row r="119" spans="1:6" ht="12.75">
      <c r="A119" s="21" t="str">
        <f>'4. 2011 Fuel saved table'!B22</f>
        <v>Covington Independent TB #21</v>
      </c>
      <c r="B119" s="59">
        <f>VLOOKUP(A119,'4. 2011 Fuel saved table'!$B$3:$E$123,2,FALSE)</f>
        <v>2203.2</v>
      </c>
      <c r="C119" s="59">
        <f>VLOOKUP(A119,'4. 2011 Fuel saved table'!$B$3:$E$123,3,FALSE)</f>
        <v>-177.3608695652174</v>
      </c>
      <c r="D119" s="32">
        <f>VLOOKUP(A119,'4. 2011 Fuel saved table'!$B$3:$F$123,5,FALSE)</f>
        <v>6.344539760348584</v>
      </c>
      <c r="E119" s="60">
        <f>VLOOKUP(A119,'4. 2011 Fuel saved table'!$B$3:$E$123,4,FALSE)</f>
        <v>2025.8391304347824</v>
      </c>
      <c r="F119" s="58">
        <f t="shared" si="3"/>
        <v>-0.08754933543373332</v>
      </c>
    </row>
    <row r="120" spans="1:6" ht="12.75">
      <c r="A120" s="21" t="str">
        <f>'4. 2011 Fuel saved table'!B122</f>
        <v>Williamstown IndependentTB #30</v>
      </c>
      <c r="B120" s="59">
        <f>VLOOKUP(A120,'4. 2011 Fuel saved table'!$B$3:$E$123,2,FALSE)</f>
        <v>323.87</v>
      </c>
      <c r="C120" s="59">
        <f>VLOOKUP(A120,'4. 2011 Fuel saved table'!$B$3:$E$123,3,FALSE)</f>
        <v>-27.724117647058847</v>
      </c>
      <c r="D120" s="32">
        <f>VLOOKUP(A120,'4. 2011 Fuel saved table'!$B$3:$F$123,5,FALSE)</f>
        <v>7.772377805909778</v>
      </c>
      <c r="E120" s="60">
        <f>VLOOKUP(A120,'4. 2011 Fuel saved table'!$B$3:$E$123,4,FALSE)</f>
        <v>296.14588235294116</v>
      </c>
      <c r="F120" s="58">
        <f t="shared" si="3"/>
        <v>-0.09361642115968291</v>
      </c>
    </row>
    <row r="121" spans="1:6" ht="12.75">
      <c r="A121" s="21" t="str">
        <f>'4. 2011 Fuel saved table'!B25</f>
        <v>Harlan Independent IC #11</v>
      </c>
      <c r="B121" s="59">
        <f>VLOOKUP(A121,'4. 2011 Fuel saved table'!$B$3:$E$123,2,FALSE)</f>
        <v>473</v>
      </c>
      <c r="C121" s="59">
        <f>VLOOKUP(A121,'4. 2011 Fuel saved table'!$B$3:$E$123,3,FALSE)</f>
        <v>-68.44444444444446</v>
      </c>
      <c r="D121" s="32">
        <f>VLOOKUP(A121,'4. 2011 Fuel saved table'!$B$3:$F$123,5,FALSE)</f>
        <v>7.6976744186046515</v>
      </c>
      <c r="E121" s="60">
        <f>VLOOKUP(A121,'4. 2011 Fuel saved table'!$B$3:$E$123,4,FALSE)</f>
        <v>404.55555555555554</v>
      </c>
      <c r="F121" s="58">
        <f t="shared" si="3"/>
        <v>-0.16918429003021151</v>
      </c>
    </row>
    <row r="122" spans="1:6" ht="12.75">
      <c r="A122" s="21" t="str">
        <f>'4. 2011 Fuel saved table'!B18</f>
        <v>Caldwell TB #1184</v>
      </c>
      <c r="B122" s="59">
        <f>VLOOKUP(A122,'4. 2011 Fuel saved table'!$B$3:$E$123,2,FALSE)</f>
        <v>576.82</v>
      </c>
      <c r="C122" s="59">
        <f>VLOOKUP(A122,'4. 2011 Fuel saved table'!$B$3:$E$123,3,FALSE)</f>
        <v>-151.88781609195405</v>
      </c>
      <c r="D122" s="32">
        <f>VLOOKUP(A122,'4. 2011 Fuel saved table'!$B$3:$F$123,5,FALSE)</f>
        <v>6.409122429874136</v>
      </c>
      <c r="E122" s="60">
        <f>VLOOKUP(A122,'4. 2011 Fuel saved table'!$B$3:$E$123,4,FALSE)</f>
        <v>424.932183908046</v>
      </c>
      <c r="F122" s="58">
        <f t="shared" si="3"/>
        <v>-0.35744013243492545</v>
      </c>
    </row>
    <row r="123" spans="1:4" ht="12.75">
      <c r="A123" s="391" t="s">
        <v>392</v>
      </c>
      <c r="B123" s="339">
        <f>SUM(B2:B122)</f>
        <v>109013.61000000006</v>
      </c>
      <c r="C123" s="339">
        <f>SUM(C2:C122)</f>
        <v>52921.690104401954</v>
      </c>
      <c r="D123" s="340">
        <f>AVERAGE(D2:D122)</f>
        <v>9.089748338345764</v>
      </c>
    </row>
    <row r="124" ht="12.75">
      <c r="A124" s="21"/>
    </row>
  </sheetData>
  <sheetProtection password="CDAA" sheet="1" objects="1" scenarios="1" autoFilter="0" pivotTables="0"/>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sheetPr>
  <dimension ref="A1:I160"/>
  <sheetViews>
    <sheetView workbookViewId="0" topLeftCell="A127">
      <selection activeCell="I27" sqref="I27"/>
    </sheetView>
  </sheetViews>
  <sheetFormatPr defaultColWidth="9.140625" defaultRowHeight="12.75"/>
  <cols>
    <col min="1" max="1" width="17.140625" style="0" customWidth="1"/>
    <col min="2" max="2" width="26.7109375" style="0" customWidth="1"/>
    <col min="3" max="3" width="15.8515625" style="0" customWidth="1"/>
    <col min="4" max="4" width="15.28125" style="0" customWidth="1"/>
    <col min="5" max="5" width="17.00390625" style="0" customWidth="1"/>
  </cols>
  <sheetData>
    <row r="1" ht="24" thickBot="1">
      <c r="A1" s="365">
        <v>2012</v>
      </c>
    </row>
    <row r="2" spans="1:9" s="57" customFormat="1" ht="15.75" thickBot="1">
      <c r="A2" s="351" t="s">
        <v>341</v>
      </c>
      <c r="B2" s="352" t="s">
        <v>4</v>
      </c>
      <c r="C2" s="352" t="s">
        <v>156</v>
      </c>
      <c r="D2" s="352" t="s">
        <v>11</v>
      </c>
      <c r="E2" s="352" t="s">
        <v>291</v>
      </c>
      <c r="F2" s="353" t="s">
        <v>153</v>
      </c>
      <c r="H2" s="404" t="s">
        <v>389</v>
      </c>
      <c r="I2" s="473"/>
    </row>
    <row r="3" spans="1:9" ht="12.75">
      <c r="A3" s="156" t="s">
        <v>12</v>
      </c>
      <c r="B3" s="354" t="str">
        <f>' 3. Master Data '!B11</f>
        <v>Allen -TB #21</v>
      </c>
      <c r="C3" s="355">
        <f>VLOOKUP(B3,' 3. Master Data '!$B$11:$FU$167,' 3. Master Data '!$FR$4,FALSE)</f>
        <v>951.2499999999999</v>
      </c>
      <c r="D3" s="355">
        <f>VLOOKUP(B3,' 3. Master Data '!$B$11:$FU$167,' 3. Master Data '!$FT$4,FALSE)</f>
        <v>110.96269841269861</v>
      </c>
      <c r="E3" s="355">
        <f>SUM(C3:D3)</f>
        <v>1062.2126984126985</v>
      </c>
      <c r="F3" s="356">
        <f>VLOOKUP(B3,' 3. Master Data '!$B$11:$FU$167,' 3. Master Data '!$FS$4,FALSE)</f>
        <v>7.034890932982918</v>
      </c>
      <c r="H3" s="42">
        <f>COUNTIF(A3:A159,"TB")</f>
        <v>121</v>
      </c>
      <c r="I3" s="43" t="s">
        <v>12</v>
      </c>
    </row>
    <row r="4" spans="1:9" ht="13.5" thickBot="1">
      <c r="A4" s="30" t="s">
        <v>14</v>
      </c>
      <c r="B4" s="21" t="str">
        <f>' 3. Master Data '!B12</f>
        <v>Bardstown Independent IC #6</v>
      </c>
      <c r="C4" s="69">
        <f>VLOOKUP(B4,' 3. Master Data '!$B$11:$FU$167,' 3. Master Data '!$FR$4,FALSE)</f>
        <v>1768.4</v>
      </c>
      <c r="D4" s="69">
        <f>VLOOKUP(B4,' 3. Master Data '!$B$11:$FU$167,' 3. Master Data '!$FT$4,FALSE)</f>
        <v>68.16349206349173</v>
      </c>
      <c r="E4" s="69">
        <f aca="true" t="shared" si="0" ref="E4:E67">SUM(C4:D4)</f>
        <v>1836.5634920634918</v>
      </c>
      <c r="F4" s="357">
        <f>VLOOKUP(B4,' 3. Master Data '!$B$11:$FU$167,' 3. Master Data '!$FS$4,FALSE)</f>
        <v>6.5428353313729914</v>
      </c>
      <c r="H4" s="108">
        <f>COUNTIF(A3:A159,"IC")</f>
        <v>34</v>
      </c>
      <c r="I4" s="29" t="s">
        <v>14</v>
      </c>
    </row>
    <row r="5" spans="1:9" ht="13.5" thickBot="1">
      <c r="A5" s="30" t="s">
        <v>14</v>
      </c>
      <c r="B5" s="21" t="str">
        <f>' 3. Master Data '!B13</f>
        <v>Barren IC #1</v>
      </c>
      <c r="C5" s="69">
        <f>VLOOKUP(B5,' 3. Master Data '!$B$11:$FU$167,' 3. Master Data '!$FR$4,FALSE)</f>
        <v>440</v>
      </c>
      <c r="D5" s="69">
        <f>VLOOKUP(B5,' 3. Master Data '!$B$11:$FU$167,' 3. Master Data '!$FT$4,FALSE)</f>
        <v>84.39682539682553</v>
      </c>
      <c r="E5" s="69">
        <f t="shared" si="0"/>
        <v>524.3968253968255</v>
      </c>
      <c r="F5" s="357">
        <f>VLOOKUP(B5,' 3. Master Data '!$B$11:$FU$167,' 3. Master Data '!$FS$4,FALSE)</f>
        <v>7.508409090909092</v>
      </c>
      <c r="H5" s="358">
        <f>SUM(H3:H4)</f>
        <v>155</v>
      </c>
      <c r="I5" s="359" t="s">
        <v>191</v>
      </c>
    </row>
    <row r="6" spans="1:7" ht="12.75">
      <c r="A6" s="30"/>
      <c r="B6" s="21" t="str">
        <f>' 3. Master Data '!B14</f>
        <v>Barren IC  #3</v>
      </c>
      <c r="C6" s="69">
        <f>VLOOKUP(B6,' 3. Master Data '!$B$11:$FU$167,' 3. Master Data '!$FR$4,FALSE)</f>
        <v>0</v>
      </c>
      <c r="D6" s="69">
        <f>VLOOKUP(B6,' 3. Master Data '!$B$11:$FU$167,' 3. Master Data '!$FT$4,FALSE)</f>
        <v>0</v>
      </c>
      <c r="E6" s="69">
        <f t="shared" si="0"/>
        <v>0</v>
      </c>
      <c r="F6" s="357">
        <f>VLOOKUP(B6,' 3. Master Data '!$B$11:$FU$167,' 3. Master Data '!$FS$4,FALSE)</f>
        <v>0</v>
      </c>
      <c r="G6" t="s">
        <v>390</v>
      </c>
    </row>
    <row r="7" spans="1:6" ht="12.75">
      <c r="A7" s="30" t="s">
        <v>14</v>
      </c>
      <c r="B7" s="21" t="str">
        <f>' 3. Master Data '!B15</f>
        <v>Bath IC #1268</v>
      </c>
      <c r="C7" s="69">
        <f>VLOOKUP(B7,' 3. Master Data '!$B$11:$FU$167,' 3. Master Data '!$FR$4,FALSE)</f>
        <v>1289</v>
      </c>
      <c r="D7" s="69">
        <f>VLOOKUP(B7,' 3. Master Data '!$B$11:$FU$167,' 3. Master Data '!$FT$4,FALSE)</f>
        <v>369.69841269841254</v>
      </c>
      <c r="E7" s="69">
        <f t="shared" si="0"/>
        <v>1658.6984126984125</v>
      </c>
      <c r="F7" s="357">
        <f>VLOOKUP(B7,' 3. Master Data '!$B$11:$FU$167,' 3. Master Data '!$FS$4,FALSE)</f>
        <v>8.10690457719162</v>
      </c>
    </row>
    <row r="8" spans="1:6" ht="12.75">
      <c r="A8" s="30" t="s">
        <v>14</v>
      </c>
      <c r="B8" s="21" t="str">
        <f>' 3. Master Data '!B16</f>
        <v>Bath IC #1269</v>
      </c>
      <c r="C8" s="69">
        <f>VLOOKUP(B8,' 3. Master Data '!$B$11:$FU$167,' 3. Master Data '!$FR$4,FALSE)</f>
        <v>1006</v>
      </c>
      <c r="D8" s="69">
        <f>VLOOKUP(B8,' 3. Master Data '!$B$11:$FU$167,' 3. Master Data '!$FT$4,FALSE)</f>
        <v>146.88888888888914</v>
      </c>
      <c r="E8" s="69">
        <f t="shared" si="0"/>
        <v>1152.8888888888891</v>
      </c>
      <c r="F8" s="357">
        <f>VLOOKUP(B8,' 3. Master Data '!$B$11:$FU$167,' 3. Master Data '!$FS$4,FALSE)</f>
        <v>7.2198807157057665</v>
      </c>
    </row>
    <row r="9" spans="1:6" ht="12.75">
      <c r="A9" s="30" t="s">
        <v>14</v>
      </c>
      <c r="B9" s="21" t="str">
        <f>' 3. Master Data '!B17</f>
        <v>Bath IC #1166</v>
      </c>
      <c r="C9" s="69">
        <f>VLOOKUP(B9,' 3. Master Data '!$B$11:$FU$167,' 3. Master Data '!$FR$4,FALSE)</f>
        <v>3170.5</v>
      </c>
      <c r="D9" s="69">
        <f>VLOOKUP(B9,' 3. Master Data '!$B$11:$FU$167,' 3. Master Data '!$FT$4,FALSE)</f>
        <v>858.563492063492</v>
      </c>
      <c r="E9" s="69">
        <f t="shared" si="0"/>
        <v>4029.063492063492</v>
      </c>
      <c r="F9" s="357">
        <f>VLOOKUP(B9,' 3. Master Data '!$B$11:$FU$167,' 3. Master Data '!$FS$4,FALSE)</f>
        <v>8.00602428639016</v>
      </c>
    </row>
    <row r="10" spans="1:6" ht="12.75">
      <c r="A10" s="30" t="s">
        <v>12</v>
      </c>
      <c r="B10" s="21" t="str">
        <f>' 3. Master Data '!B18</f>
        <v>Boone TB #294</v>
      </c>
      <c r="C10" s="69">
        <f>VLOOKUP(B10,' 3. Master Data '!$B$11:$FU$167,' 3. Master Data '!$FR$4,FALSE)</f>
        <v>1005.9000000000001</v>
      </c>
      <c r="D10" s="69">
        <f>VLOOKUP(B10,' 3. Master Data '!$B$11:$FU$167,' 3. Master Data '!$FT$4,FALSE)</f>
        <v>490.74761904761885</v>
      </c>
      <c r="E10" s="69">
        <f t="shared" si="0"/>
        <v>1496.647619047619</v>
      </c>
      <c r="F10" s="357">
        <f>VLOOKUP(B10,' 3. Master Data '!$B$11:$FU$167,' 3. Master Data '!$FS$4,FALSE)</f>
        <v>9.373575902177153</v>
      </c>
    </row>
    <row r="11" spans="1:6" ht="12.75">
      <c r="A11" s="30" t="s">
        <v>12</v>
      </c>
      <c r="B11" s="21" t="str">
        <f>' 3. Master Data '!B19</f>
        <v>Boone TB #295</v>
      </c>
      <c r="C11" s="69">
        <f>VLOOKUP(B11,' 3. Master Data '!$B$11:$FU$167,' 3. Master Data '!$FR$4,FALSE)</f>
        <v>893.5100000000001</v>
      </c>
      <c r="D11" s="69">
        <f>VLOOKUP(B11,' 3. Master Data '!$B$11:$FU$167,' 3. Master Data '!$FT$4,FALSE)</f>
        <v>381.1233333333331</v>
      </c>
      <c r="E11" s="69">
        <f t="shared" si="0"/>
        <v>1274.6333333333332</v>
      </c>
      <c r="F11" s="357">
        <f>VLOOKUP(B11,' 3. Master Data '!$B$11:$FU$167,' 3. Master Data '!$FS$4,FALSE)</f>
        <v>8.987241329140131</v>
      </c>
    </row>
    <row r="12" spans="1:6" ht="12.75">
      <c r="A12" s="30" t="s">
        <v>12</v>
      </c>
      <c r="B12" s="21" t="str">
        <f>' 3. Master Data '!B20</f>
        <v>BreathittTB #30</v>
      </c>
      <c r="C12" s="69">
        <f>VLOOKUP(B12,' 3. Master Data '!$B$11:$FU$167,' 3. Master Data '!$FR$4,FALSE)</f>
        <v>1162.55</v>
      </c>
      <c r="D12" s="69">
        <f>VLOOKUP(B12,' 3. Master Data '!$B$11:$FU$167,' 3. Master Data '!$FT$4,FALSE)</f>
        <v>700.5206896551724</v>
      </c>
      <c r="E12" s="69">
        <f t="shared" si="0"/>
        <v>1863.0706896551724</v>
      </c>
      <c r="F12" s="357">
        <f>VLOOKUP(B12,' 3. Master Data '!$B$11:$FU$167,' 3. Master Data '!$FS$4,FALSE)</f>
        <v>9.294920648574255</v>
      </c>
    </row>
    <row r="13" spans="1:6" ht="12.75">
      <c r="A13" s="30" t="s">
        <v>12</v>
      </c>
      <c r="B13" s="21" t="str">
        <f>' 3. Master Data '!B21</f>
        <v>BreathittTB #1</v>
      </c>
      <c r="C13" s="69">
        <f>VLOOKUP(B13,' 3. Master Data '!$B$11:$FU$167,' 3. Master Data '!$FR$4,FALSE)</f>
        <v>1672.88</v>
      </c>
      <c r="D13" s="69">
        <f>VLOOKUP(B13,' 3. Master Data '!$B$11:$FU$167,' 3. Master Data '!$FT$4,FALSE)</f>
        <v>1354.0790443686005</v>
      </c>
      <c r="E13" s="69">
        <f t="shared" si="0"/>
        <v>3026.9590443686006</v>
      </c>
      <c r="F13" s="357">
        <f>VLOOKUP(B13,' 3. Master Data '!$B$11:$FU$167,' 3. Master Data '!$FS$4,FALSE)</f>
        <v>10.603259050260627</v>
      </c>
    </row>
    <row r="14" spans="1:6" ht="12.75">
      <c r="A14" s="30" t="s">
        <v>12</v>
      </c>
      <c r="B14" s="21" t="str">
        <f>' 3. Master Data '!B22</f>
        <v>BreathittTB #18</v>
      </c>
      <c r="C14" s="69">
        <f>VLOOKUP(B14,' 3. Master Data '!$B$11:$FU$167,' 3. Master Data '!$FR$4,FALSE)</f>
        <v>1514.9999999999998</v>
      </c>
      <c r="D14" s="69">
        <f>VLOOKUP(B14,' 3. Master Data '!$B$11:$FU$167,' 3. Master Data '!$FT$4,FALSE)</f>
        <v>622.5187713310581</v>
      </c>
      <c r="E14" s="69">
        <f t="shared" si="0"/>
        <v>2137.518771331058</v>
      </c>
      <c r="F14" s="357">
        <f>VLOOKUP(B14,' 3. Master Data '!$B$11:$FU$167,' 3. Master Data '!$FS$4,FALSE)</f>
        <v>8.267894389438945</v>
      </c>
    </row>
    <row r="15" spans="1:6" ht="12.75">
      <c r="A15" s="30" t="s">
        <v>12</v>
      </c>
      <c r="B15" s="21" t="str">
        <f>' 3. Master Data '!B23</f>
        <v>BreathittTB #60</v>
      </c>
      <c r="C15" s="69">
        <f>VLOOKUP(B15,' 3. Master Data '!$B$11:$FU$167,' 3. Master Data '!$FR$4,FALSE)</f>
        <v>1213.5</v>
      </c>
      <c r="D15" s="69">
        <f>VLOOKUP(B15,' 3. Master Data '!$B$11:$FU$167,' 3. Master Data '!$FT$4,FALSE)</f>
        <v>326.12941176470645</v>
      </c>
      <c r="E15" s="69">
        <f t="shared" si="0"/>
        <v>1539.6294117647064</v>
      </c>
      <c r="F15" s="357">
        <f>VLOOKUP(B15,' 3. Master Data '!$B$11:$FU$167,' 3. Master Data '!$FS$4,FALSE)</f>
        <v>8.627507210548004</v>
      </c>
    </row>
    <row r="16" spans="1:6" ht="12.75">
      <c r="A16" s="30" t="s">
        <v>12</v>
      </c>
      <c r="B16" s="21" t="str">
        <f>' 3. Master Data '!B24</f>
        <v>BreathittTB #61</v>
      </c>
      <c r="C16" s="69">
        <f>VLOOKUP(B16,' 3. Master Data '!$B$11:$FU$167,' 3. Master Data '!$FR$4,FALSE)</f>
        <v>657.67</v>
      </c>
      <c r="D16" s="69">
        <f>VLOOKUP(B16,' 3. Master Data '!$B$11:$FU$167,' 3. Master Data '!$FT$4,FALSE)</f>
        <v>229.28692307692302</v>
      </c>
      <c r="E16" s="69">
        <f t="shared" si="0"/>
        <v>886.956923076923</v>
      </c>
      <c r="F16" s="357">
        <f>VLOOKUP(B16,' 3. Master Data '!$B$11:$FU$167,' 3. Master Data '!$FS$4,FALSE)</f>
        <v>8.766128909635531</v>
      </c>
    </row>
    <row r="17" spans="1:6" ht="12.75">
      <c r="A17" s="30" t="s">
        <v>12</v>
      </c>
      <c r="B17" s="21" t="str">
        <f>' 3. Master Data '!B25</f>
        <v>BreathittTB #1060</v>
      </c>
      <c r="C17" s="69">
        <f>VLOOKUP(B17,' 3. Master Data '!$B$11:$FU$167,' 3. Master Data '!$FR$4,FALSE)</f>
        <v>1320.18</v>
      </c>
      <c r="D17" s="69">
        <f>VLOOKUP(B17,' 3. Master Data '!$B$11:$FU$167,' 3. Master Data '!$FT$4,FALSE)</f>
        <v>686.211935483871</v>
      </c>
      <c r="E17" s="69">
        <f t="shared" si="0"/>
        <v>2006.391935483871</v>
      </c>
      <c r="F17" s="357">
        <f>VLOOKUP(B17,' 3. Master Data '!$B$11:$FU$167,' 3. Master Data '!$FS$4,FALSE)</f>
        <v>9.422677210683393</v>
      </c>
    </row>
    <row r="18" spans="1:6" ht="12.75">
      <c r="A18" s="30" t="s">
        <v>12</v>
      </c>
      <c r="B18" s="21" t="str">
        <f>' 3. Master Data '!B26</f>
        <v>BreathittTB #1018</v>
      </c>
      <c r="C18" s="69">
        <f>VLOOKUP(B18,' 3. Master Data '!$B$11:$FU$167,' 3. Master Data '!$FR$4,FALSE)</f>
        <v>746.92</v>
      </c>
      <c r="D18" s="69">
        <f>VLOOKUP(B18,' 3. Master Data '!$B$11:$FU$167,' 3. Master Data '!$FT$4,FALSE)</f>
        <v>451.3445161290323</v>
      </c>
      <c r="E18" s="69">
        <f t="shared" si="0"/>
        <v>1198.2645161290322</v>
      </c>
      <c r="F18" s="357">
        <f>VLOOKUP(B18,' 3. Master Data '!$B$11:$FU$167,' 3. Master Data '!$FS$4,FALSE)</f>
        <v>9.946500294542924</v>
      </c>
    </row>
    <row r="19" spans="1:6" ht="12.75">
      <c r="A19" s="30" t="s">
        <v>12</v>
      </c>
      <c r="B19" s="21" t="str">
        <f>' 3. Master Data '!B27</f>
        <v>BreathittTB #1061</v>
      </c>
      <c r="C19" s="69">
        <f>VLOOKUP(B19,' 3. Master Data '!$B$11:$FU$167,' 3. Master Data '!$FR$4,FALSE)</f>
        <v>510.98</v>
      </c>
      <c r="D19" s="69">
        <f>VLOOKUP(B19,' 3. Master Data '!$B$11:$FU$167,' 3. Master Data '!$FT$4,FALSE)</f>
        <v>49.91230769230765</v>
      </c>
      <c r="E19" s="69">
        <f t="shared" si="0"/>
        <v>560.8923076923077</v>
      </c>
      <c r="F19" s="357">
        <f>VLOOKUP(B19,' 3. Master Data '!$B$11:$FU$167,' 3. Master Data '!$FS$4,FALSE)</f>
        <v>7.134917217895025</v>
      </c>
    </row>
    <row r="20" spans="1:6" ht="12.75">
      <c r="A20" s="30" t="s">
        <v>12</v>
      </c>
      <c r="B20" s="21" t="str">
        <f>' 3. Master Data '!B28</f>
        <v>BreathittTB #1321</v>
      </c>
      <c r="C20" s="69">
        <f>VLOOKUP(B20,' 3. Master Data '!$B$11:$FU$167,' 3. Master Data '!$FR$4,FALSE)</f>
        <v>830.6199999999999</v>
      </c>
      <c r="D20" s="69">
        <f>VLOOKUP(B20,' 3. Master Data '!$B$11:$FU$167,' 3. Master Data '!$FT$4,FALSE)</f>
        <v>531.2769230769229</v>
      </c>
      <c r="E20" s="69">
        <f t="shared" si="0"/>
        <v>1361.8969230769228</v>
      </c>
      <c r="F20" s="357">
        <f>VLOOKUP(B20,' 3. Master Data '!$B$11:$FU$167,' 3. Master Data '!$FS$4,FALSE)</f>
        <v>10.657496809612097</v>
      </c>
    </row>
    <row r="21" spans="1:6" ht="12.75">
      <c r="A21" s="30" t="s">
        <v>12</v>
      </c>
      <c r="B21" s="21" t="str">
        <f>' 3. Master Data '!B29</f>
        <v>BreathittTB #1324</v>
      </c>
      <c r="C21" s="69">
        <f>VLOOKUP(B21,' 3. Master Data '!$B$11:$FU$167,' 3. Master Data '!$FR$4,FALSE)</f>
        <v>725.21</v>
      </c>
      <c r="D21" s="69">
        <f>VLOOKUP(B21,' 3. Master Data '!$B$11:$FU$167,' 3. Master Data '!$FT$4,FALSE)</f>
        <v>248.08692307692297</v>
      </c>
      <c r="E21" s="69">
        <f t="shared" si="0"/>
        <v>973.296923076923</v>
      </c>
      <c r="F21" s="357">
        <f>VLOOKUP(B21,' 3. Master Data '!$B$11:$FU$167,' 3. Master Data '!$FS$4,FALSE)</f>
        <v>8.723583513740847</v>
      </c>
    </row>
    <row r="22" spans="1:6" ht="12.75">
      <c r="A22" s="30" t="s">
        <v>12</v>
      </c>
      <c r="B22" s="21" t="str">
        <f>' 3. Master Data '!B30</f>
        <v>BreathittTB #1333</v>
      </c>
      <c r="C22" s="69">
        <f>VLOOKUP(B22,' 3. Master Data '!$B$11:$FU$167,' 3. Master Data '!$FR$4,FALSE)</f>
        <v>1069.84</v>
      </c>
      <c r="D22" s="69">
        <f>VLOOKUP(B22,' 3. Master Data '!$B$11:$FU$167,' 3. Master Data '!$FT$4,FALSE)</f>
        <v>607.6584615384616</v>
      </c>
      <c r="E22" s="69">
        <f t="shared" si="0"/>
        <v>1677.4984615384615</v>
      </c>
      <c r="F22" s="357">
        <f>VLOOKUP(B22,' 3. Master Data '!$B$11:$FU$167,' 3. Master Data '!$FS$4,FALSE)</f>
        <v>10.191935242653107</v>
      </c>
    </row>
    <row r="23" spans="1:6" ht="12.75">
      <c r="A23" s="30" t="s">
        <v>12</v>
      </c>
      <c r="B23" s="21" t="str">
        <f>' 3. Master Data '!B31</f>
        <v>BreathittTB #1336</v>
      </c>
      <c r="C23" s="69">
        <f>VLOOKUP(B23,' 3. Master Data '!$B$11:$FU$167,' 3. Master Data '!$FR$4,FALSE)</f>
        <v>920.7</v>
      </c>
      <c r="D23" s="69">
        <f>VLOOKUP(B23,' 3. Master Data '!$B$11:$FU$167,' 3. Master Data '!$FT$4,FALSE)</f>
        <v>374.45384615384614</v>
      </c>
      <c r="E23" s="69">
        <f t="shared" si="0"/>
        <v>1295.1538461538462</v>
      </c>
      <c r="F23" s="357">
        <f>VLOOKUP(B23,' 3. Master Data '!$B$11:$FU$167,' 3. Master Data '!$FS$4,FALSE)</f>
        <v>9.143586401650918</v>
      </c>
    </row>
    <row r="24" spans="1:6" ht="12.75">
      <c r="A24" s="30" t="s">
        <v>14</v>
      </c>
      <c r="B24" s="21" t="str">
        <f>' 3. Master Data '!B32</f>
        <v>Bullitt IC #1212</v>
      </c>
      <c r="C24" s="69">
        <f>VLOOKUP(B24,' 3. Master Data '!$B$11:$FU$167,' 3. Master Data '!$FR$4,FALSE)</f>
        <v>1161</v>
      </c>
      <c r="D24" s="69">
        <f>VLOOKUP(B24,' 3. Master Data '!$B$11:$FU$167,' 3. Master Data '!$FT$4,FALSE)</f>
        <v>246.4920634920636</v>
      </c>
      <c r="E24" s="69">
        <f t="shared" si="0"/>
        <v>1407.4920634920636</v>
      </c>
      <c r="F24" s="357">
        <f>VLOOKUP(B24,' 3. Master Data '!$B$11:$FU$167,' 3. Master Data '!$FS$4,FALSE)</f>
        <v>7.637553832902671</v>
      </c>
    </row>
    <row r="25" spans="1:6" ht="12.75">
      <c r="A25" s="30" t="s">
        <v>14</v>
      </c>
      <c r="B25" s="21" t="str">
        <f>' 3. Master Data '!B33</f>
        <v>Bullitt IC #1248</v>
      </c>
      <c r="C25" s="69">
        <f>VLOOKUP(B25,' 3. Master Data '!$B$11:$FU$167,' 3. Master Data '!$FR$4,FALSE)</f>
        <v>827</v>
      </c>
      <c r="D25" s="69">
        <f>VLOOKUP(B25,' 3. Master Data '!$B$11:$FU$167,' 3. Master Data '!$FT$4,FALSE)</f>
        <v>150.28571428571422</v>
      </c>
      <c r="E25" s="69">
        <f t="shared" si="0"/>
        <v>977.2857142857142</v>
      </c>
      <c r="F25" s="357">
        <f>VLOOKUP(B25,' 3. Master Data '!$B$11:$FU$167,' 3. Master Data '!$FS$4,FALSE)</f>
        <v>7.444860943168077</v>
      </c>
    </row>
    <row r="26" spans="1:6" ht="12.75">
      <c r="A26" s="30" t="s">
        <v>14</v>
      </c>
      <c r="B26" s="21" t="str">
        <f>' 3. Master Data '!B34</f>
        <v>Bullitt IC #1259</v>
      </c>
      <c r="C26" s="69">
        <f>VLOOKUP(B26,' 3. Master Data '!$B$11:$FU$167,' 3. Master Data '!$FR$4,FALSE)</f>
        <v>1103</v>
      </c>
      <c r="D26" s="69">
        <f>VLOOKUP(B26,' 3. Master Data '!$B$11:$FU$167,' 3. Master Data '!$FT$4,FALSE)</f>
        <v>219.5238095238094</v>
      </c>
      <c r="E26" s="69">
        <f t="shared" si="0"/>
        <v>1322.5238095238094</v>
      </c>
      <c r="F26" s="357">
        <f>VLOOKUP(B26,' 3. Master Data '!$B$11:$FU$167,' 3. Master Data '!$FS$4,FALSE)</f>
        <v>7.5538531278331815</v>
      </c>
    </row>
    <row r="27" spans="1:6" ht="12.75">
      <c r="A27" s="30" t="s">
        <v>14</v>
      </c>
      <c r="B27" s="21" t="str">
        <f>' 3. Master Data '!B35</f>
        <v>Bullitt IC #1289</v>
      </c>
      <c r="C27" s="69">
        <f>VLOOKUP(B27,' 3. Master Data '!$B$11:$FU$167,' 3. Master Data '!$FR$4,FALSE)</f>
        <v>1595</v>
      </c>
      <c r="D27" s="69">
        <f>VLOOKUP(B27,' 3. Master Data '!$B$11:$FU$167,' 3. Master Data '!$FT$4,FALSE)</f>
        <v>317.8730158730159</v>
      </c>
      <c r="E27" s="69">
        <f t="shared" si="0"/>
        <v>1912.873015873016</v>
      </c>
      <c r="F27" s="357">
        <f>VLOOKUP(B27,' 3. Master Data '!$B$11:$FU$167,' 3. Master Data '!$FS$4,FALSE)</f>
        <v>7.555548589341693</v>
      </c>
    </row>
    <row r="28" spans="1:6" ht="12.75">
      <c r="A28" s="30" t="s">
        <v>14</v>
      </c>
      <c r="B28" s="21" t="str">
        <f>' 3. Master Data '!B36</f>
        <v>Bullitt IC #1290</v>
      </c>
      <c r="C28" s="69">
        <f>VLOOKUP(B28,' 3. Master Data '!$B$11:$FU$167,' 3. Master Data '!$FR$4,FALSE)</f>
        <v>1233</v>
      </c>
      <c r="D28" s="69">
        <f>VLOOKUP(B28,' 3. Master Data '!$B$11:$FU$167,' 3. Master Data '!$FT$4,FALSE)</f>
        <v>322.0158730158728</v>
      </c>
      <c r="E28" s="69">
        <f t="shared" si="0"/>
        <v>1555.0158730158728</v>
      </c>
      <c r="F28" s="357">
        <f>VLOOKUP(B28,' 3. Master Data '!$B$11:$FU$167,' 3. Master Data '!$FS$4,FALSE)</f>
        <v>7.945336577453364</v>
      </c>
    </row>
    <row r="29" spans="1:6" ht="12.75">
      <c r="A29" s="30" t="s">
        <v>14</v>
      </c>
      <c r="B29" s="21" t="str">
        <f>' 3. Master Data '!B37</f>
        <v>Burgin IC #2211</v>
      </c>
      <c r="C29" s="69">
        <f>VLOOKUP(B29,' 3. Master Data '!$B$11:$FU$167,' 3. Master Data '!$FR$4,FALSE)</f>
        <v>1843.75</v>
      </c>
      <c r="D29" s="69">
        <f>VLOOKUP(B29,' 3. Master Data '!$B$11:$FU$167,' 3. Master Data '!$FT$4,FALSE)</f>
        <v>45.52466666666692</v>
      </c>
      <c r="E29" s="69">
        <f t="shared" si="0"/>
        <v>1889.274666666667</v>
      </c>
      <c r="F29" s="357">
        <f>VLOOKUP(B29,' 3. Master Data '!$B$11:$FU$167,' 3. Master Data '!$FS$4,FALSE)</f>
        <v>7.685185084745763</v>
      </c>
    </row>
    <row r="30" spans="1:6" ht="12.75">
      <c r="A30" s="30" t="s">
        <v>12</v>
      </c>
      <c r="B30" s="21" t="str">
        <f>' 3. Master Data '!B38</f>
        <v>Caldwell TB #1184</v>
      </c>
      <c r="C30" s="69">
        <f>VLOOKUP(B30,' 3. Master Data '!$B$11:$FU$167,' 3. Master Data '!$FR$4,FALSE)</f>
        <v>1008.0699999999999</v>
      </c>
      <c r="D30" s="69">
        <f>VLOOKUP(B30,' 3. Master Data '!$B$11:$FU$167,' 3. Master Data '!$FT$4,FALSE)</f>
        <v>-126.8791954022987</v>
      </c>
      <c r="E30" s="69">
        <f t="shared" si="0"/>
        <v>881.1908045977012</v>
      </c>
      <c r="F30" s="357">
        <f>VLOOKUP(B30,' 3. Master Data '!$B$11:$FU$167,' 3. Master Data '!$FS$4,FALSE)</f>
        <v>7.604987748866646</v>
      </c>
    </row>
    <row r="31" spans="1:7" ht="12.75">
      <c r="A31" s="30"/>
      <c r="B31" s="21" t="str">
        <f>' 3. Master Data '!B39</f>
        <v xml:space="preserve">Campbell TB # </v>
      </c>
      <c r="C31" s="69">
        <f>VLOOKUP(B31,' 3. Master Data '!$B$11:$FU$167,' 3. Master Data '!$FR$4,FALSE)</f>
        <v>0</v>
      </c>
      <c r="D31" s="69">
        <f>VLOOKUP(B31,' 3. Master Data '!$B$11:$FU$167,' 3. Master Data '!$FT$4,FALSE)</f>
        <v>0</v>
      </c>
      <c r="E31" s="69">
        <f t="shared" si="0"/>
        <v>0</v>
      </c>
      <c r="F31" s="357">
        <f>VLOOKUP(B31,' 3. Master Data '!$B$11:$FU$167,' 3. Master Data '!$FS$4,FALSE)</f>
        <v>0</v>
      </c>
      <c r="G31" t="s">
        <v>390</v>
      </c>
    </row>
    <row r="32" spans="1:6" ht="12.75">
      <c r="A32" s="30" t="s">
        <v>12</v>
      </c>
      <c r="B32" s="21" t="str">
        <f>' 3. Master Data '!B40</f>
        <v>Campbell TB #53</v>
      </c>
      <c r="C32" s="69">
        <f>VLOOKUP(B32,' 3. Master Data '!$B$11:$FU$167,' 3. Master Data '!$FR$4,FALSE)</f>
        <v>1945.9599999999998</v>
      </c>
      <c r="D32" s="69">
        <f>VLOOKUP(B32,' 3. Master Data '!$B$11:$FU$167,' 3. Master Data '!$FT$4,FALSE)</f>
        <v>922.7711475409835</v>
      </c>
      <c r="E32" s="69">
        <f t="shared" si="0"/>
        <v>2868.7311475409833</v>
      </c>
      <c r="F32" s="357">
        <f>VLOOKUP(B32,' 3. Master Data '!$B$11:$FU$167,' 3. Master Data '!$FS$4,FALSE)</f>
        <v>8.992610331147608</v>
      </c>
    </row>
    <row r="33" spans="1:6" ht="12.75">
      <c r="A33" s="30" t="s">
        <v>12</v>
      </c>
      <c r="B33" s="21" t="str">
        <f>' 3. Master Data '!B41</f>
        <v>Corbin IndependentTB #67</v>
      </c>
      <c r="C33" s="69">
        <f>VLOOKUP(B33,' 3. Master Data '!$B$11:$FU$167,' 3. Master Data '!$FR$4,FALSE)</f>
        <v>862.5899999999999</v>
      </c>
      <c r="D33" s="69">
        <f>VLOOKUP(B33,' 3. Master Data '!$B$11:$FU$167,' 3. Master Data '!$FT$4,FALSE)</f>
        <v>209.03539682539713</v>
      </c>
      <c r="E33" s="69">
        <f t="shared" si="0"/>
        <v>1071.625396825397</v>
      </c>
      <c r="F33" s="357">
        <f>VLOOKUP(B33,' 3. Master Data '!$B$11:$FU$167,' 3. Master Data '!$FS$4,FALSE)</f>
        <v>7.826707937722442</v>
      </c>
    </row>
    <row r="34" spans="1:6" ht="12.75">
      <c r="A34" s="30" t="s">
        <v>14</v>
      </c>
      <c r="B34" s="21" t="str">
        <f>' 3. Master Data '!B42</f>
        <v>Crittenden County IC #111</v>
      </c>
      <c r="C34" s="69">
        <f>VLOOKUP(B34,' 3. Master Data '!$B$11:$FU$167,' 3. Master Data '!$FR$4,FALSE)</f>
        <v>1009.87</v>
      </c>
      <c r="D34" s="69">
        <f>VLOOKUP(B34,' 3. Master Data '!$B$11:$FU$167,' 3. Master Data '!$FT$4,FALSE)</f>
        <v>108.26999999999987</v>
      </c>
      <c r="E34" s="69">
        <f t="shared" si="0"/>
        <v>1118.1399999999999</v>
      </c>
      <c r="F34" s="357">
        <f>VLOOKUP(B34,' 3. Master Data '!$B$11:$FU$167,' 3. Master Data '!$FS$4,FALSE)</f>
        <v>7.750482735401586</v>
      </c>
    </row>
    <row r="35" spans="1:6" ht="12.75">
      <c r="A35" s="30" t="s">
        <v>12</v>
      </c>
      <c r="B35" s="21" t="str">
        <f>' 3. Master Data '!B43</f>
        <v>Covington Independent TB #21</v>
      </c>
      <c r="C35" s="69">
        <f>VLOOKUP(B35,' 3. Master Data '!$B$11:$FU$167,' 3. Master Data '!$FR$4,FALSE)</f>
        <v>839.45</v>
      </c>
      <c r="D35" s="69">
        <f>VLOOKUP(B35,' 3. Master Data '!$B$11:$FU$167,' 3. Master Data '!$FT$4,FALSE)</f>
        <v>-35.08478260869572</v>
      </c>
      <c r="E35" s="69">
        <f t="shared" si="0"/>
        <v>804.3652173913043</v>
      </c>
      <c r="F35" s="357">
        <f>VLOOKUP(B35,' 3. Master Data '!$B$11:$FU$167,' 3. Master Data '!$FS$4,FALSE)</f>
        <v>6.611614747751504</v>
      </c>
    </row>
    <row r="36" spans="1:6" ht="12.75">
      <c r="A36" s="30" t="s">
        <v>12</v>
      </c>
      <c r="B36" s="21" t="str">
        <f>' 3. Master Data '!B44</f>
        <v>Frankfort Independent TB #3</v>
      </c>
      <c r="C36" s="69">
        <f>VLOOKUP(B36,' 3. Master Data '!$B$11:$FU$167,' 3. Master Data '!$FR$4,FALSE)</f>
        <v>981.27</v>
      </c>
      <c r="D36" s="69">
        <f>VLOOKUP(B36,' 3. Master Data '!$B$11:$FU$167,' 3. Master Data '!$FT$4,FALSE)</f>
        <v>41.42152542372878</v>
      </c>
      <c r="E36" s="69">
        <f t="shared" si="0"/>
        <v>1022.6915254237288</v>
      </c>
      <c r="F36" s="357">
        <f>VLOOKUP(B36,' 3. Master Data '!$B$11:$FU$167,' 3. Master Data '!$FS$4,FALSE)</f>
        <v>6.149051739072834</v>
      </c>
    </row>
    <row r="37" spans="1:6" ht="12.75">
      <c r="A37" s="30" t="s">
        <v>12</v>
      </c>
      <c r="B37" s="21" t="str">
        <f>' 3. Master Data '!B45</f>
        <v>Franklin County TB #147</v>
      </c>
      <c r="C37" s="69">
        <f>VLOOKUP(B37,' 3. Master Data '!$B$11:$FU$167,' 3. Master Data '!$FR$4,FALSE)</f>
        <v>1013.8599999999999</v>
      </c>
      <c r="D37" s="69">
        <f>VLOOKUP(B37,' 3. Master Data '!$B$11:$FU$167,' 3. Master Data '!$FT$4,FALSE)</f>
        <v>218.65644736842114</v>
      </c>
      <c r="E37" s="69">
        <f t="shared" si="0"/>
        <v>1232.516447368421</v>
      </c>
      <c r="F37" s="357">
        <f>VLOOKUP(B37,' 3. Master Data '!$B$11:$FU$167,' 3. Master Data '!$FS$4,FALSE)</f>
        <v>7.3912571755469205</v>
      </c>
    </row>
    <row r="38" spans="1:6" ht="12.75">
      <c r="A38" s="30" t="s">
        <v>12</v>
      </c>
      <c r="B38" s="21" t="str">
        <f>' 3. Master Data '!B46</f>
        <v>Garrard TB #912</v>
      </c>
      <c r="C38" s="69">
        <f>VLOOKUP(B38,' 3. Master Data '!$B$11:$FU$167,' 3. Master Data '!$FR$4,FALSE)</f>
        <v>437.95</v>
      </c>
      <c r="D38" s="69">
        <f>VLOOKUP(B38,' 3. Master Data '!$B$11:$FU$167,' 3. Master Data '!$FT$4,FALSE)</f>
        <v>168.11666666666662</v>
      </c>
      <c r="E38" s="69">
        <f t="shared" si="0"/>
        <v>606.0666666666666</v>
      </c>
      <c r="F38" s="357">
        <f>VLOOKUP(B38,' 3. Master Data '!$B$11:$FU$167,' 3. Master Data '!$FS$4,FALSE)</f>
        <v>8.718392510560566</v>
      </c>
    </row>
    <row r="39" spans="1:6" ht="12.75">
      <c r="A39" s="30" t="s">
        <v>14</v>
      </c>
      <c r="B39" s="21" t="str">
        <f>' 3. Master Data '!B47</f>
        <v>Harlan Independent IC #11</v>
      </c>
      <c r="C39" s="69">
        <f>VLOOKUP(B39,' 3. Master Data '!$B$11:$FU$167,' 3. Master Data '!$FR$4,FALSE)</f>
        <v>1745.88</v>
      </c>
      <c r="D39" s="69">
        <f>VLOOKUP(B39,' 3. Master Data '!$B$11:$FU$167,' 3. Master Data '!$FT$4,FALSE)</f>
        <v>-307.8511111111113</v>
      </c>
      <c r="E39" s="69">
        <f t="shared" si="0"/>
        <v>1438.0288888888888</v>
      </c>
      <c r="F39" s="357">
        <f>VLOOKUP(B39,' 3. Master Data '!$B$11:$FU$167,' 3. Master Data '!$FS$4,FALSE)</f>
        <v>7.413029532384813</v>
      </c>
    </row>
    <row r="40" spans="1:6" ht="12.75">
      <c r="A40" s="30" t="s">
        <v>14</v>
      </c>
      <c r="B40" s="21" t="str">
        <f>' 3. Master Data '!B48</f>
        <v>Hart IC #64</v>
      </c>
      <c r="C40" s="69">
        <f>VLOOKUP(B40,' 3. Master Data '!$B$11:$FU$167,' 3. Master Data '!$FR$4,FALSE)</f>
        <v>2329.37</v>
      </c>
      <c r="D40" s="69">
        <f>VLOOKUP(B40,' 3. Master Data '!$B$11:$FU$167,' 3. Master Data '!$FT$4,FALSE)</f>
        <v>1142.050454545455</v>
      </c>
      <c r="E40" s="69">
        <f t="shared" si="0"/>
        <v>3471.420454545455</v>
      </c>
      <c r="F40" s="357">
        <f>VLOOKUP(B40,' 3. Master Data '!$B$11:$FU$167,' 3. Master Data '!$FS$4,FALSE)</f>
        <v>9.180143128828828</v>
      </c>
    </row>
    <row r="41" spans="1:6" ht="12.75">
      <c r="A41" s="30" t="s">
        <v>12</v>
      </c>
      <c r="B41" s="21" t="str">
        <f>' 3. Master Data '!B49</f>
        <v>Jefferson TB #1137</v>
      </c>
      <c r="C41" s="69">
        <f>VLOOKUP(B41,' 3. Master Data '!$B$11:$FU$167,' 3. Master Data '!$FR$4,FALSE)</f>
        <v>1696.9200000000003</v>
      </c>
      <c r="D41" s="69">
        <f>VLOOKUP(B41,' 3. Master Data '!$B$11:$FU$167,' 3. Master Data '!$FT$4,FALSE)</f>
        <v>663.560737018425</v>
      </c>
      <c r="E41" s="69">
        <f t="shared" si="0"/>
        <v>2360.4807370184253</v>
      </c>
      <c r="F41" s="357">
        <f>VLOOKUP(B41,' 3. Master Data '!$B$11:$FU$167,' 3. Master Data '!$FS$4,FALSE)</f>
        <v>8.304498738891636</v>
      </c>
    </row>
    <row r="42" spans="1:6" ht="12.75">
      <c r="A42" s="30" t="s">
        <v>12</v>
      </c>
      <c r="B42" s="21" t="str">
        <f>' 3. Master Data '!B50</f>
        <v>Jefferson TB #1138</v>
      </c>
      <c r="C42" s="69">
        <f>VLOOKUP(B42,' 3. Master Data '!$B$11:$FU$167,' 3. Master Data '!$FR$4,FALSE)</f>
        <v>2181.1</v>
      </c>
      <c r="D42" s="69">
        <f>VLOOKUP(B42,' 3. Master Data '!$B$11:$FU$167,' 3. Master Data '!$FT$4,FALSE)</f>
        <v>728.9804020100505</v>
      </c>
      <c r="E42" s="69">
        <f t="shared" si="0"/>
        <v>2910.0804020100504</v>
      </c>
      <c r="F42" s="357">
        <f>VLOOKUP(B42,' 3. Master Data '!$B$11:$FU$167,' 3. Master Data '!$FS$4,FALSE)</f>
        <v>7.965329420934391</v>
      </c>
    </row>
    <row r="43" spans="1:6" ht="12.75">
      <c r="A43" s="30" t="s">
        <v>12</v>
      </c>
      <c r="B43" s="21" t="str">
        <f>' 3. Master Data '!B51</f>
        <v>Jefferson TB #1139</v>
      </c>
      <c r="C43" s="69">
        <f>VLOOKUP(B43,' 3. Master Data '!$B$11:$FU$167,' 3. Master Data '!$FR$4,FALSE)</f>
        <v>1910.34</v>
      </c>
      <c r="D43" s="69">
        <f>VLOOKUP(B43,' 3. Master Data '!$B$11:$FU$167,' 3. Master Data '!$FT$4,FALSE)</f>
        <v>384.5929983249582</v>
      </c>
      <c r="E43" s="69">
        <f t="shared" si="0"/>
        <v>2294.932998324958</v>
      </c>
      <c r="F43" s="357">
        <f>VLOOKUP(B43,' 3. Master Data '!$B$11:$FU$167,' 3. Master Data '!$FS$4,FALSE)</f>
        <v>7.171890867594251</v>
      </c>
    </row>
    <row r="44" spans="1:6" ht="12.75">
      <c r="A44" s="30" t="s">
        <v>12</v>
      </c>
      <c r="B44" s="21" t="str">
        <f>' 3. Master Data '!B52</f>
        <v>Jefferson TB #1140</v>
      </c>
      <c r="C44" s="69">
        <f>VLOOKUP(B44,' 3. Master Data '!$B$11:$FU$167,' 3. Master Data '!$FR$4,FALSE)</f>
        <v>1781.24</v>
      </c>
      <c r="D44" s="69">
        <f>VLOOKUP(B44,' 3. Master Data '!$B$11:$FU$167,' 3. Master Data '!$FT$4,FALSE)</f>
        <v>706.7767504187602</v>
      </c>
      <c r="E44" s="69">
        <f t="shared" si="0"/>
        <v>2488.0167504187602</v>
      </c>
      <c r="F44" s="357">
        <f>VLOOKUP(B44,' 3. Master Data '!$B$11:$FU$167,' 3. Master Data '!$FS$4,FALSE)</f>
        <v>8.338831375895444</v>
      </c>
    </row>
    <row r="45" spans="1:6" ht="12.75">
      <c r="A45" s="30" t="s">
        <v>12</v>
      </c>
      <c r="B45" s="21" t="str">
        <f>' 3. Master Data '!B53</f>
        <v>Jefferson TB #1141</v>
      </c>
      <c r="C45" s="69">
        <f>VLOOKUP(B45,' 3. Master Data '!$B$11:$FU$167,' 3. Master Data '!$FR$4,FALSE)</f>
        <v>1825.0800000000002</v>
      </c>
      <c r="D45" s="69">
        <f>VLOOKUP(B45,' 3. Master Data '!$B$11:$FU$167,' 3. Master Data '!$FT$4,FALSE)</f>
        <v>606.9216750418766</v>
      </c>
      <c r="E45" s="69">
        <f t="shared" si="0"/>
        <v>2432.0016750418768</v>
      </c>
      <c r="F45" s="357">
        <f>VLOOKUP(B45,' 3. Master Data '!$B$11:$FU$167,' 3. Master Data '!$FS$4,FALSE)</f>
        <v>7.955295110351328</v>
      </c>
    </row>
    <row r="46" spans="1:6" ht="12.75">
      <c r="A46" s="30" t="s">
        <v>12</v>
      </c>
      <c r="B46" s="21" t="str">
        <f>' 3. Master Data '!B54</f>
        <v>Jefferson TB #1142</v>
      </c>
      <c r="C46" s="69">
        <f>VLOOKUP(B46,' 3. Master Data '!$B$11:$FU$167,' 3. Master Data '!$FR$4,FALSE)</f>
        <v>1645.7500000000002</v>
      </c>
      <c r="D46" s="69">
        <f>VLOOKUP(B46,' 3. Master Data '!$B$11:$FU$167,' 3. Master Data '!$FT$4,FALSE)</f>
        <v>516.6771356783918</v>
      </c>
      <c r="E46" s="69">
        <f t="shared" si="0"/>
        <v>2162.427135678392</v>
      </c>
      <c r="F46" s="357">
        <f>VLOOKUP(B46,' 3. Master Data '!$B$11:$FU$167,' 3. Master Data '!$FS$4,FALSE)</f>
        <v>7.844259456174996</v>
      </c>
    </row>
    <row r="47" spans="1:6" ht="12.75">
      <c r="A47" s="30" t="s">
        <v>12</v>
      </c>
      <c r="B47" s="21" t="str">
        <f>' 3. Master Data '!B55</f>
        <v>Jefferson TB #1143</v>
      </c>
      <c r="C47" s="69">
        <f>VLOOKUP(B47,' 3. Master Data '!$B$11:$FU$167,' 3. Master Data '!$FR$4,FALSE)</f>
        <v>1648.8400000000001</v>
      </c>
      <c r="D47" s="69">
        <f>VLOOKUP(B47,' 3. Master Data '!$B$11:$FU$167,' 3. Master Data '!$FT$4,FALSE)</f>
        <v>697.4715577889451</v>
      </c>
      <c r="E47" s="69">
        <f t="shared" si="0"/>
        <v>2346.3115577889453</v>
      </c>
      <c r="F47" s="357">
        <f>VLOOKUP(B47,' 3. Master Data '!$B$11:$FU$167,' 3. Master Data '!$FS$4,FALSE)</f>
        <v>8.495354309696515</v>
      </c>
    </row>
    <row r="48" spans="1:6" ht="12.75">
      <c r="A48" s="30" t="s">
        <v>12</v>
      </c>
      <c r="B48" s="21" t="str">
        <f>' 3. Master Data '!B56</f>
        <v>Jefferson TB #1144</v>
      </c>
      <c r="C48" s="69">
        <f>VLOOKUP(B48,' 3. Master Data '!$B$11:$FU$167,' 3. Master Data '!$FR$4,FALSE)</f>
        <v>1729.51</v>
      </c>
      <c r="D48" s="69">
        <f>VLOOKUP(B48,' 3. Master Data '!$B$11:$FU$167,' 3. Master Data '!$FT$4,FALSE)</f>
        <v>376.6926800670019</v>
      </c>
      <c r="E48" s="69">
        <f t="shared" si="0"/>
        <v>2106.202680067002</v>
      </c>
      <c r="F48" s="357">
        <f>VLOOKUP(B48,' 3. Master Data '!$B$11:$FU$167,' 3. Master Data '!$FS$4,FALSE)</f>
        <v>7.2702846470965765</v>
      </c>
    </row>
    <row r="49" spans="1:6" ht="12.75">
      <c r="A49" s="30" t="s">
        <v>12</v>
      </c>
      <c r="B49" s="21" t="str">
        <f>' 3. Master Data '!B57</f>
        <v>Jefferson TB #1145</v>
      </c>
      <c r="C49" s="69">
        <f>VLOOKUP(B49,' 3. Master Data '!$B$11:$FU$167,' 3. Master Data '!$FR$4,FALSE)</f>
        <v>1220.71</v>
      </c>
      <c r="D49" s="69">
        <f>VLOOKUP(B49,' 3. Master Data '!$B$11:$FU$167,' 3. Master Data '!$FT$4,FALSE)</f>
        <v>406.16604690117265</v>
      </c>
      <c r="E49" s="69">
        <f t="shared" si="0"/>
        <v>1626.8760469011727</v>
      </c>
      <c r="F49" s="357">
        <f>VLOOKUP(B49,' 3. Master Data '!$B$11:$FU$167,' 3. Master Data '!$FS$4,FALSE)</f>
        <v>7.9563942295876995</v>
      </c>
    </row>
    <row r="50" spans="1:6" ht="12.75">
      <c r="A50" s="30" t="s">
        <v>12</v>
      </c>
      <c r="B50" s="21" t="str">
        <f>' 3. Master Data '!B58</f>
        <v>Jefferson TB #1146</v>
      </c>
      <c r="C50" s="69">
        <f>VLOOKUP(B50,' 3. Master Data '!$B$11:$FU$167,' 3. Master Data '!$FR$4,FALSE)</f>
        <v>1682.5</v>
      </c>
      <c r="D50" s="69">
        <f>VLOOKUP(B50,' 3. Master Data '!$B$11:$FU$167,' 3. Master Data '!$FT$4,FALSE)</f>
        <v>779.5686767169177</v>
      </c>
      <c r="E50" s="69">
        <f t="shared" si="0"/>
        <v>2462.0686767169177</v>
      </c>
      <c r="F50" s="357">
        <f>VLOOKUP(B50,' 3. Master Data '!$B$11:$FU$167,' 3. Master Data '!$FS$4,FALSE)</f>
        <v>8.736136701337296</v>
      </c>
    </row>
    <row r="51" spans="1:6" ht="12.75">
      <c r="A51" s="30" t="s">
        <v>12</v>
      </c>
      <c r="B51" s="21" t="str">
        <f>' 3. Master Data '!B59</f>
        <v>Jefferson TB #1147</v>
      </c>
      <c r="C51" s="69">
        <f>VLOOKUP(B51,' 3. Master Data '!$B$11:$FU$167,' 3. Master Data '!$FR$4,FALSE)</f>
        <v>1560.8799999999999</v>
      </c>
      <c r="D51" s="69">
        <f>VLOOKUP(B51,' 3. Master Data '!$B$11:$FU$167,' 3. Master Data '!$FT$4,FALSE)</f>
        <v>647.7029145728645</v>
      </c>
      <c r="E51" s="69">
        <f t="shared" si="0"/>
        <v>2208.5829145728644</v>
      </c>
      <c r="F51" s="357">
        <f>VLOOKUP(B51,' 3. Master Data '!$B$11:$FU$167,' 3. Master Data '!$FS$4,FALSE)</f>
        <v>8.447311772846087</v>
      </c>
    </row>
    <row r="52" spans="1:6" ht="12.75">
      <c r="A52" s="30" t="s">
        <v>12</v>
      </c>
      <c r="B52" s="21" t="str">
        <f>' 3. Master Data '!B60</f>
        <v>Jefferson TB #1148</v>
      </c>
      <c r="C52" s="69">
        <f>VLOOKUP(B52,' 3. Master Data '!$B$11:$FU$167,' 3. Master Data '!$FR$4,FALSE)</f>
        <v>2132.2200000000003</v>
      </c>
      <c r="D52" s="69">
        <f>VLOOKUP(B52,' 3. Master Data '!$B$11:$FU$167,' 3. Master Data '!$FT$4,FALSE)</f>
        <v>1373.0563819095478</v>
      </c>
      <c r="E52" s="69">
        <f t="shared" si="0"/>
        <v>3505.276381909548</v>
      </c>
      <c r="F52" s="357">
        <f>VLOOKUP(B52,' 3. Master Data '!$B$11:$FU$167,' 3. Master Data '!$FS$4,FALSE)</f>
        <v>9.814418774798096</v>
      </c>
    </row>
    <row r="53" spans="1:6" ht="12.75">
      <c r="A53" s="30" t="s">
        <v>12</v>
      </c>
      <c r="B53" s="21" t="str">
        <f>' 3. Master Data '!B61</f>
        <v>Jefferson TB #1149</v>
      </c>
      <c r="C53" s="69">
        <f>VLOOKUP(B53,' 3. Master Data '!$B$11:$FU$167,' 3. Master Data '!$FR$4,FALSE)</f>
        <v>1852.5300000000002</v>
      </c>
      <c r="D53" s="69">
        <f>VLOOKUP(B53,' 3. Master Data '!$B$11:$FU$167,' 3. Master Data '!$FT$4,FALSE)</f>
        <v>668.4834003350084</v>
      </c>
      <c r="E53" s="69">
        <f t="shared" si="0"/>
        <v>2521.0134003350086</v>
      </c>
      <c r="F53" s="357">
        <f>VLOOKUP(B53,' 3. Master Data '!$B$11:$FU$167,' 3. Master Data '!$FS$4,FALSE)</f>
        <v>8.124267893097548</v>
      </c>
    </row>
    <row r="54" spans="1:6" ht="12.75">
      <c r="A54" s="30" t="s">
        <v>12</v>
      </c>
      <c r="B54" s="21" t="str">
        <f>' 3. Master Data '!B62</f>
        <v>Jefferson TB #1150</v>
      </c>
      <c r="C54" s="69">
        <f>VLOOKUP(B54,' 3. Master Data '!$B$11:$FU$167,' 3. Master Data '!$FR$4,FALSE)</f>
        <v>1477.84</v>
      </c>
      <c r="D54" s="69">
        <f>VLOOKUP(B54,' 3. Master Data '!$B$11:$FU$167,' 3. Master Data '!$FT$4,FALSE)</f>
        <v>320.176750418761</v>
      </c>
      <c r="E54" s="69">
        <f t="shared" si="0"/>
        <v>1798.016750418761</v>
      </c>
      <c r="F54" s="357">
        <f>VLOOKUP(B54,' 3. Master Data '!$B$11:$FU$167,' 3. Master Data '!$FS$4,FALSE)</f>
        <v>7.26341146538191</v>
      </c>
    </row>
    <row r="55" spans="1:6" ht="12.75">
      <c r="A55" s="30" t="s">
        <v>12</v>
      </c>
      <c r="B55" s="21" t="str">
        <f>' 3. Master Data '!B63</f>
        <v>Jefferson TB #1151</v>
      </c>
      <c r="C55" s="69">
        <f>VLOOKUP(B55,' 3. Master Data '!$B$11:$FU$167,' 3. Master Data '!$FR$4,FALSE)</f>
        <v>1920.2</v>
      </c>
      <c r="D55" s="69">
        <f>VLOOKUP(B55,' 3. Master Data '!$B$11:$FU$167,' 3. Master Data '!$FT$4,FALSE)</f>
        <v>763.3410385259633</v>
      </c>
      <c r="E55" s="69">
        <f t="shared" si="0"/>
        <v>2683.5410385259634</v>
      </c>
      <c r="F55" s="357">
        <f>VLOOKUP(B55,' 3. Master Data '!$B$11:$FU$167,' 3. Master Data '!$FS$4,FALSE)</f>
        <v>8.343266326424331</v>
      </c>
    </row>
    <row r="56" spans="1:6" ht="12.75">
      <c r="A56" s="30" t="s">
        <v>12</v>
      </c>
      <c r="B56" s="21" t="str">
        <f>' 3. Master Data '!B64</f>
        <v>Jefferson TB #1152</v>
      </c>
      <c r="C56" s="69">
        <f>VLOOKUP(B56,' 3. Master Data '!$B$11:$FU$167,' 3. Master Data '!$FR$4,FALSE)</f>
        <v>1715.35</v>
      </c>
      <c r="D56" s="69">
        <f>VLOOKUP(B56,' 3. Master Data '!$B$11:$FU$167,' 3. Master Data '!$FT$4,FALSE)</f>
        <v>710.8476549413735</v>
      </c>
      <c r="E56" s="69">
        <f t="shared" si="0"/>
        <v>2426.1976549413735</v>
      </c>
      <c r="F56" s="357">
        <f>VLOOKUP(B56,' 3. Master Data '!$B$11:$FU$167,' 3. Master Data '!$FS$4,FALSE)</f>
        <v>8.44399102224036</v>
      </c>
    </row>
    <row r="57" spans="1:6" ht="12.75">
      <c r="A57" s="30" t="s">
        <v>12</v>
      </c>
      <c r="B57" s="21" t="str">
        <f>' 3. Master Data '!B65</f>
        <v>Jefferson TB #1215</v>
      </c>
      <c r="C57" s="69">
        <f>VLOOKUP(B57,' 3. Master Data '!$B$11:$FU$167,' 3. Master Data '!$FR$4,FALSE)</f>
        <v>1191.93</v>
      </c>
      <c r="D57" s="69">
        <f>VLOOKUP(B57,' 3. Master Data '!$B$11:$FU$167,' 3. Master Data '!$FT$4,FALSE)</f>
        <v>491.33465661641503</v>
      </c>
      <c r="E57" s="69">
        <f t="shared" si="0"/>
        <v>1683.264656616415</v>
      </c>
      <c r="F57" s="357">
        <f>VLOOKUP(B57,' 3. Master Data '!$B$11:$FU$167,' 3. Master Data '!$FS$4,FALSE)</f>
        <v>8.430939736393913</v>
      </c>
    </row>
    <row r="58" spans="1:6" ht="12.75">
      <c r="A58" s="30" t="s">
        <v>12</v>
      </c>
      <c r="B58" s="21" t="str">
        <f>' 3. Master Data '!B66</f>
        <v>Jefferson TB #1216</v>
      </c>
      <c r="C58" s="69">
        <f>VLOOKUP(B58,' 3. Master Data '!$B$11:$FU$167,' 3. Master Data '!$FR$4,FALSE)</f>
        <v>1100.17</v>
      </c>
      <c r="D58" s="69">
        <f>VLOOKUP(B58,' 3. Master Data '!$B$11:$FU$167,' 3. Master Data '!$FT$4,FALSE)</f>
        <v>403.0209547738691</v>
      </c>
      <c r="E58" s="69">
        <f t="shared" si="0"/>
        <v>1503.1909547738692</v>
      </c>
      <c r="F58" s="357">
        <f>VLOOKUP(B58,' 3. Master Data '!$B$11:$FU$167,' 3. Master Data '!$FS$4,FALSE)</f>
        <v>8.156966650608542</v>
      </c>
    </row>
    <row r="59" spans="1:6" ht="12.75">
      <c r="A59" s="30" t="s">
        <v>12</v>
      </c>
      <c r="B59" s="21" t="str">
        <f>' 3. Master Data '!B67</f>
        <v>Jefferson TB #1217</v>
      </c>
      <c r="C59" s="69">
        <f>VLOOKUP(B59,' 3. Master Data '!$B$11:$FU$167,' 3. Master Data '!$FR$4,FALSE)</f>
        <v>1076.3700000000001</v>
      </c>
      <c r="D59" s="69">
        <f>VLOOKUP(B59,' 3. Master Data '!$B$11:$FU$167,' 3. Master Data '!$FT$4,FALSE)</f>
        <v>403.1827638190955</v>
      </c>
      <c r="E59" s="69">
        <f t="shared" si="0"/>
        <v>1479.5527638190956</v>
      </c>
      <c r="F59" s="357">
        <f>VLOOKUP(B59,' 3. Master Data '!$B$11:$FU$167,' 3. Master Data '!$FS$4,FALSE)</f>
        <v>8.206220909166921</v>
      </c>
    </row>
    <row r="60" spans="1:6" ht="12.75">
      <c r="A60" s="30" t="s">
        <v>12</v>
      </c>
      <c r="B60" s="21" t="str">
        <f>' 3. Master Data '!B68</f>
        <v>Jefferson TB #1218</v>
      </c>
      <c r="C60" s="69">
        <f>VLOOKUP(B60,' 3. Master Data '!$B$11:$FU$167,' 3. Master Data '!$FR$4,FALSE)</f>
        <v>1065.16</v>
      </c>
      <c r="D60" s="69">
        <f>VLOOKUP(B60,' 3. Master Data '!$B$11:$FU$167,' 3. Master Data '!$FT$4,FALSE)</f>
        <v>437.0745058626467</v>
      </c>
      <c r="E60" s="69">
        <f t="shared" si="0"/>
        <v>1502.2345058626468</v>
      </c>
      <c r="F60" s="357">
        <f>VLOOKUP(B60,' 3. Master Data '!$B$11:$FU$167,' 3. Master Data '!$FS$4,FALSE)</f>
        <v>8.419711592624582</v>
      </c>
    </row>
    <row r="61" spans="1:6" ht="12.75">
      <c r="A61" s="30" t="s">
        <v>12</v>
      </c>
      <c r="B61" s="21" t="str">
        <f>' 3. Master Data '!B69</f>
        <v>Jefferson TB #1219</v>
      </c>
      <c r="C61" s="69">
        <f>VLOOKUP(B61,' 3. Master Data '!$B$11:$FU$167,' 3. Master Data '!$FR$4,FALSE)</f>
        <v>985.58</v>
      </c>
      <c r="D61" s="69">
        <f>VLOOKUP(B61,' 3. Master Data '!$B$11:$FU$167,' 3. Master Data '!$FT$4,FALSE)</f>
        <v>384.0380904522614</v>
      </c>
      <c r="E61" s="69">
        <f t="shared" si="0"/>
        <v>1369.6180904522614</v>
      </c>
      <c r="F61" s="357">
        <f>VLOOKUP(B61,' 3. Master Data '!$B$11:$FU$167,' 3. Master Data '!$FS$4,FALSE)</f>
        <v>8.296251953164635</v>
      </c>
    </row>
    <row r="62" spans="1:6" ht="12.75">
      <c r="A62" s="30" t="s">
        <v>12</v>
      </c>
      <c r="B62" s="21" t="str">
        <f>' 3. Master Data '!B70</f>
        <v>Jefferson TB #1220</v>
      </c>
      <c r="C62" s="69">
        <f>VLOOKUP(B62,' 3. Master Data '!$B$11:$FU$167,' 3. Master Data '!$FR$4,FALSE)</f>
        <v>1162.49</v>
      </c>
      <c r="D62" s="69">
        <f>VLOOKUP(B62,' 3. Master Data '!$B$11:$FU$167,' 3. Master Data '!$FT$4,FALSE)</f>
        <v>574.6473534338359</v>
      </c>
      <c r="E62" s="69">
        <f t="shared" si="0"/>
        <v>1737.1373534338359</v>
      </c>
      <c r="F62" s="357">
        <f>VLOOKUP(B62,' 3. Master Data '!$B$11:$FU$167,' 3. Master Data '!$FS$4,FALSE)</f>
        <v>8.921117601011622</v>
      </c>
    </row>
    <row r="63" spans="1:6" ht="12.75">
      <c r="A63" s="30" t="s">
        <v>12</v>
      </c>
      <c r="B63" s="21" t="str">
        <f>' 3. Master Data '!B71</f>
        <v>Jefferson TB #1221</v>
      </c>
      <c r="C63" s="69">
        <f>VLOOKUP(B63,' 3. Master Data '!$B$11:$FU$167,' 3. Master Data '!$FR$4,FALSE)</f>
        <v>1341.6100000000001</v>
      </c>
      <c r="D63" s="69">
        <f>VLOOKUP(B63,' 3. Master Data '!$B$11:$FU$167,' 3. Master Data '!$FT$4,FALSE)</f>
        <v>668.6898324958124</v>
      </c>
      <c r="E63" s="69">
        <f t="shared" si="0"/>
        <v>2010.2998324958126</v>
      </c>
      <c r="F63" s="357">
        <f>VLOOKUP(B63,' 3. Master Data '!$B$11:$FU$167,' 3. Master Data '!$FS$4,FALSE)</f>
        <v>8.945587763955247</v>
      </c>
    </row>
    <row r="64" spans="1:6" ht="12.75">
      <c r="A64" s="30" t="s">
        <v>12</v>
      </c>
      <c r="B64" s="21" t="str">
        <f>' 3. Master Data '!B72</f>
        <v>Jefferson TB #1222</v>
      </c>
      <c r="C64" s="69">
        <f>VLOOKUP(B64,' 3. Master Data '!$B$11:$FU$167,' 3. Master Data '!$FR$4,FALSE)</f>
        <v>1287.0499999999997</v>
      </c>
      <c r="D64" s="69">
        <f>VLOOKUP(B64,' 3. Master Data '!$B$11:$FU$167,' 3. Master Data '!$FT$4,FALSE)</f>
        <v>446.80092127303215</v>
      </c>
      <c r="E64" s="69">
        <f t="shared" si="0"/>
        <v>1733.8509212730319</v>
      </c>
      <c r="F64" s="357">
        <f>VLOOKUP(B64,' 3. Master Data '!$B$11:$FU$167,' 3. Master Data '!$FS$4,FALSE)</f>
        <v>8.042492521658057</v>
      </c>
    </row>
    <row r="65" spans="1:6" ht="12.75">
      <c r="A65" s="30" t="s">
        <v>12</v>
      </c>
      <c r="B65" s="21" t="str">
        <f>' 3. Master Data '!B73</f>
        <v>Jefferson TB #1223</v>
      </c>
      <c r="C65" s="69">
        <f>VLOOKUP(B65,' 3. Master Data '!$B$11:$FU$167,' 3. Master Data '!$FR$4,FALSE)</f>
        <v>1184.59</v>
      </c>
      <c r="D65" s="69">
        <f>VLOOKUP(B65,' 3. Master Data '!$B$11:$FU$167,' 3. Master Data '!$FT$4,FALSE)</f>
        <v>512.3999497487439</v>
      </c>
      <c r="E65" s="69">
        <f t="shared" si="0"/>
        <v>1696.9899497487438</v>
      </c>
      <c r="F65" s="357">
        <f>VLOOKUP(B65,' 3. Master Data '!$B$11:$FU$167,' 3. Master Data '!$FS$4,FALSE)</f>
        <v>8.552351446492036</v>
      </c>
    </row>
    <row r="66" spans="1:6" ht="12.75">
      <c r="A66" s="30" t="s">
        <v>12</v>
      </c>
      <c r="B66" s="21" t="str">
        <f>' 3. Master Data '!B74</f>
        <v>Jefferson TB #1224</v>
      </c>
      <c r="C66" s="69">
        <f>VLOOKUP(B66,' 3. Master Data '!$B$11:$FU$167,' 3. Master Data '!$FR$4,FALSE)</f>
        <v>1136.71</v>
      </c>
      <c r="D66" s="69">
        <f>VLOOKUP(B66,' 3. Master Data '!$B$11:$FU$167,' 3. Master Data '!$FT$4,FALSE)</f>
        <v>542.4223283082079</v>
      </c>
      <c r="E66" s="69">
        <f t="shared" si="0"/>
        <v>1679.132328308208</v>
      </c>
      <c r="F66" s="357">
        <f>VLOOKUP(B66,' 3. Master Data '!$B$11:$FU$167,' 3. Master Data '!$FS$4,FALSE)</f>
        <v>8.818801629263401</v>
      </c>
    </row>
    <row r="67" spans="1:6" ht="12.75">
      <c r="A67" s="30" t="s">
        <v>12</v>
      </c>
      <c r="B67" s="21" t="str">
        <f>' 3. Master Data '!B75</f>
        <v>Jefferson TB #1225</v>
      </c>
      <c r="C67" s="69">
        <f>VLOOKUP(B67,' 3. Master Data '!$B$11:$FU$167,' 3. Master Data '!$FR$4,FALSE)</f>
        <v>913.6299999999999</v>
      </c>
      <c r="D67" s="69">
        <f>VLOOKUP(B67,' 3. Master Data '!$B$11:$FU$167,' 3. Master Data '!$FT$4,FALSE)</f>
        <v>365.5408542713569</v>
      </c>
      <c r="E67" s="69">
        <f t="shared" si="0"/>
        <v>1279.1708542713568</v>
      </c>
      <c r="F67" s="357">
        <f>VLOOKUP(B67,' 3. Master Data '!$B$11:$FU$167,' 3. Master Data '!$FS$4,FALSE)</f>
        <v>8.358580607029104</v>
      </c>
    </row>
    <row r="68" spans="1:6" ht="12.75">
      <c r="A68" s="30" t="s">
        <v>12</v>
      </c>
      <c r="B68" s="21" t="str">
        <f>' 3. Master Data '!B76</f>
        <v>Jefferson TB #1226</v>
      </c>
      <c r="C68" s="69">
        <f>VLOOKUP(B68,' 3. Master Data '!$B$11:$FU$167,' 3. Master Data '!$FR$4,FALSE)</f>
        <v>1253.8700000000001</v>
      </c>
      <c r="D68" s="69">
        <f>VLOOKUP(B68,' 3. Master Data '!$B$11:$FU$167,' 3. Master Data '!$FT$4,FALSE)</f>
        <v>734.9072194304858</v>
      </c>
      <c r="E68" s="69">
        <f aca="true" t="shared" si="1" ref="E68:E131">SUM(C68:D68)</f>
        <v>1988.777219430486</v>
      </c>
      <c r="F68" s="357">
        <f>VLOOKUP(B68,' 3. Master Data '!$B$11:$FU$167,' 3. Master Data '!$FS$4,FALSE)</f>
        <v>9.469083716812747</v>
      </c>
    </row>
    <row r="69" spans="1:6" ht="12.75">
      <c r="A69" s="30" t="s">
        <v>12</v>
      </c>
      <c r="B69" s="21" t="str">
        <f>' 3. Master Data '!B77</f>
        <v>Jefferson TB #1227</v>
      </c>
      <c r="C69" s="69">
        <f>VLOOKUP(B69,' 3. Master Data '!$B$11:$FU$167,' 3. Master Data '!$FR$4,FALSE)</f>
        <v>1386.5800000000002</v>
      </c>
      <c r="D69" s="69">
        <f>VLOOKUP(B69,' 3. Master Data '!$B$11:$FU$167,' 3. Master Data '!$FT$4,FALSE)</f>
        <v>-147.0155108877725</v>
      </c>
      <c r="E69" s="69">
        <f t="shared" si="1"/>
        <v>1239.5644891122276</v>
      </c>
      <c r="F69" s="357">
        <f>VLOOKUP(B69,' 3. Master Data '!$B$11:$FU$167,' 3. Master Data '!$FS$4,FALSE)</f>
        <v>5.33701625582368</v>
      </c>
    </row>
    <row r="70" spans="1:6" ht="12.75">
      <c r="A70" s="30" t="s">
        <v>12</v>
      </c>
      <c r="B70" s="21" t="str">
        <f>' 3. Master Data '!B78</f>
        <v>Jefferson TB #1228</v>
      </c>
      <c r="C70" s="69">
        <f>VLOOKUP(B70,' 3. Master Data '!$B$11:$FU$167,' 3. Master Data '!$FR$4,FALSE)</f>
        <v>1099.92</v>
      </c>
      <c r="D70" s="69">
        <f>VLOOKUP(B70,' 3. Master Data '!$B$11:$FU$167,' 3. Master Data '!$FT$4,FALSE)</f>
        <v>-151.9434505862647</v>
      </c>
      <c r="E70" s="69">
        <f t="shared" si="1"/>
        <v>947.9765494137354</v>
      </c>
      <c r="F70" s="357">
        <f>VLOOKUP(B70,' 3. Master Data '!$B$11:$FU$167,' 3. Master Data '!$FS$4,FALSE)</f>
        <v>5.145301476471015</v>
      </c>
    </row>
    <row r="71" spans="1:6" ht="12.75">
      <c r="A71" s="30" t="s">
        <v>12</v>
      </c>
      <c r="B71" s="21" t="str">
        <f>' 3. Master Data '!B79</f>
        <v>Jefferson TB #1229</v>
      </c>
      <c r="C71" s="69">
        <f>VLOOKUP(B71,' 3. Master Data '!$B$11:$FU$167,' 3. Master Data '!$FR$4,FALSE)</f>
        <v>714.42</v>
      </c>
      <c r="D71" s="69">
        <f>VLOOKUP(B71,' 3. Master Data '!$B$11:$FU$167,' 3. Master Data '!$FT$4,FALSE)</f>
        <v>340.77095477386945</v>
      </c>
      <c r="E71" s="69">
        <f t="shared" si="1"/>
        <v>1055.1909547738694</v>
      </c>
      <c r="F71" s="357">
        <f>VLOOKUP(B71,' 3. Master Data '!$B$11:$FU$167,' 3. Master Data '!$FS$4,FALSE)</f>
        <v>8.817628285882254</v>
      </c>
    </row>
    <row r="72" spans="1:6" ht="12.75">
      <c r="A72" s="30" t="s">
        <v>12</v>
      </c>
      <c r="B72" s="21" t="str">
        <f>' 3. Master Data '!B80</f>
        <v>Jefferson TB #1230</v>
      </c>
      <c r="C72" s="69">
        <f>VLOOKUP(B72,' 3. Master Data '!$B$11:$FU$167,' 3. Master Data '!$FR$4,FALSE)</f>
        <v>1062.97</v>
      </c>
      <c r="D72" s="69">
        <f>VLOOKUP(B72,' 3. Master Data '!$B$11:$FU$167,' 3. Master Data '!$FT$4,FALSE)</f>
        <v>433.7418927973199</v>
      </c>
      <c r="E72" s="69">
        <f t="shared" si="1"/>
        <v>1496.71189279732</v>
      </c>
      <c r="F72" s="357">
        <f>VLOOKUP(B72,' 3. Master Data '!$B$11:$FU$167,' 3. Master Data '!$FS$4,FALSE)</f>
        <v>8.406041562791046</v>
      </c>
    </row>
    <row r="73" spans="1:6" ht="12.75">
      <c r="A73" s="30" t="s">
        <v>12</v>
      </c>
      <c r="B73" s="21" t="str">
        <f>' 3. Master Data '!B81</f>
        <v>Jefferson TB #1231</v>
      </c>
      <c r="C73" s="69">
        <f>VLOOKUP(B73,' 3. Master Data '!$B$11:$FU$167,' 3. Master Data '!$FR$4,FALSE)</f>
        <v>1053.08</v>
      </c>
      <c r="D73" s="69">
        <f>VLOOKUP(B73,' 3. Master Data '!$B$11:$FU$167,' 3. Master Data '!$FT$4,FALSE)</f>
        <v>706.6888442211057</v>
      </c>
      <c r="E73" s="69">
        <f t="shared" si="1"/>
        <v>1759.7688442211056</v>
      </c>
      <c r="F73" s="357">
        <f>VLOOKUP(B73,' 3. Master Data '!$B$11:$FU$167,' 3. Master Data '!$FS$4,FALSE)</f>
        <v>9.976279105101227</v>
      </c>
    </row>
    <row r="74" spans="1:6" ht="12.75">
      <c r="A74" s="30" t="s">
        <v>12</v>
      </c>
      <c r="B74" s="21" t="str">
        <f>' 3. Master Data '!B82</f>
        <v>Jefferson TB #1232</v>
      </c>
      <c r="C74" s="69">
        <f>VLOOKUP(B74,' 3. Master Data '!$B$11:$FU$167,' 3. Master Data '!$FR$4,FALSE)</f>
        <v>1030.4199999999998</v>
      </c>
      <c r="D74" s="69">
        <f>VLOOKUP(B74,' 3. Master Data '!$B$11:$FU$167,' 3. Master Data '!$FT$4,FALSE)</f>
        <v>331.8195309882749</v>
      </c>
      <c r="E74" s="69">
        <f t="shared" si="1"/>
        <v>1362.2395309882747</v>
      </c>
      <c r="F74" s="357">
        <f>VLOOKUP(B74,' 3. Master Data '!$B$11:$FU$167,' 3. Master Data '!$FS$4,FALSE)</f>
        <v>7.89248073601056</v>
      </c>
    </row>
    <row r="75" spans="1:6" ht="12.75">
      <c r="A75" s="30" t="s">
        <v>14</v>
      </c>
      <c r="B75" s="21" t="str">
        <f>' 3. Master Data '!B83</f>
        <v>Jefferson IC #1136</v>
      </c>
      <c r="C75" s="69">
        <f>VLOOKUP(B75,' 3. Master Data '!$B$11:$FU$167,' 3. Master Data '!$FR$4,FALSE)</f>
        <v>1749</v>
      </c>
      <c r="D75" s="69">
        <f>VLOOKUP(B75,' 3. Master Data '!$B$11:$FU$167,' 3. Master Data '!$FT$4,FALSE)</f>
        <v>457.234505862647</v>
      </c>
      <c r="E75" s="69">
        <f t="shared" si="1"/>
        <v>2206.234505862647</v>
      </c>
      <c r="F75" s="357">
        <f>VLOOKUP(B75,' 3. Master Data '!$B$11:$FU$167,' 3. Master Data '!$FS$4,FALSE)</f>
        <v>7.530714694110921</v>
      </c>
    </row>
    <row r="76" spans="1:6" ht="12.75">
      <c r="A76" s="30" t="s">
        <v>14</v>
      </c>
      <c r="B76" s="21" t="str">
        <f>' 3. Master Data '!B84</f>
        <v>Jefferson IC #1135</v>
      </c>
      <c r="C76" s="69">
        <f>VLOOKUP(B76,' 3. Master Data '!$B$11:$FU$167,' 3. Master Data '!$FR$4,FALSE)</f>
        <v>2510.62</v>
      </c>
      <c r="D76" s="69">
        <f>VLOOKUP(B76,' 3. Master Data '!$B$11:$FU$167,' 3. Master Data '!$FT$4,FALSE)</f>
        <v>1100.840636515913</v>
      </c>
      <c r="E76" s="69">
        <f t="shared" si="1"/>
        <v>3611.460636515913</v>
      </c>
      <c r="F76" s="357">
        <f>VLOOKUP(B76,' 3. Master Data '!$B$11:$FU$167,' 3. Master Data '!$FS$4,FALSE)</f>
        <v>8.587687503485194</v>
      </c>
    </row>
    <row r="77" spans="1:6" ht="12.75">
      <c r="A77" s="30" t="s">
        <v>14</v>
      </c>
      <c r="B77" s="21" t="str">
        <f>' 3. Master Data '!B85</f>
        <v>Jefferson IC #1134</v>
      </c>
      <c r="C77" s="69">
        <f>VLOOKUP(B77,' 3. Master Data '!$B$11:$FU$167,' 3. Master Data '!$FR$4,FALSE)</f>
        <v>2786.38</v>
      </c>
      <c r="D77" s="69">
        <f>VLOOKUP(B77,' 3. Master Data '!$B$11:$FU$167,' 3. Master Data '!$FT$4,FALSE)</f>
        <v>1349.760703517588</v>
      </c>
      <c r="E77" s="69">
        <f t="shared" si="1"/>
        <v>4136.140703517588</v>
      </c>
      <c r="F77" s="357">
        <f>VLOOKUP(B77,' 3. Master Data '!$B$11:$FU$167,' 3. Master Data '!$FS$4,FALSE)</f>
        <v>8.86194991350785</v>
      </c>
    </row>
    <row r="78" spans="1:6" ht="12.75">
      <c r="A78" s="30" t="s">
        <v>14</v>
      </c>
      <c r="B78" s="21" t="str">
        <f>' 3. Master Data '!B86</f>
        <v>Jefferson IC #1133</v>
      </c>
      <c r="C78" s="69">
        <f>VLOOKUP(B78,' 3. Master Data '!$B$11:$FU$167,' 3. Master Data '!$FR$4,FALSE)</f>
        <v>2020.5</v>
      </c>
      <c r="D78" s="69">
        <f>VLOOKUP(B78,' 3. Master Data '!$B$11:$FU$167,' 3. Master Data '!$FT$4,FALSE)</f>
        <v>532.4882747068673</v>
      </c>
      <c r="E78" s="69">
        <f t="shared" si="1"/>
        <v>2552.9882747068673</v>
      </c>
      <c r="F78" s="357">
        <f>VLOOKUP(B78,' 3. Master Data '!$B$11:$FU$167,' 3. Master Data '!$FS$4,FALSE)</f>
        <v>7.543350655778272</v>
      </c>
    </row>
    <row r="79" spans="1:6" ht="12.75">
      <c r="A79" s="30" t="s">
        <v>14</v>
      </c>
      <c r="B79" s="21" t="str">
        <f>' 3. Master Data '!B87</f>
        <v>Jefferson IC #1132</v>
      </c>
      <c r="C79" s="69">
        <f>VLOOKUP(B79,' 3. Master Data '!$B$11:$FU$167,' 3. Master Data '!$FR$4,FALSE)</f>
        <v>3251.62</v>
      </c>
      <c r="D79" s="69">
        <f>VLOOKUP(B79,' 3. Master Data '!$B$11:$FU$167,' 3. Master Data '!$FT$4,FALSE)</f>
        <v>927.7920603015082</v>
      </c>
      <c r="E79" s="69">
        <f t="shared" si="1"/>
        <v>4179.412060301508</v>
      </c>
      <c r="F79" s="357">
        <f>VLOOKUP(B79,' 3. Master Data '!$B$11:$FU$167,' 3. Master Data '!$FS$4,FALSE)</f>
        <v>7.673433550045823</v>
      </c>
    </row>
    <row r="80" spans="1:6" ht="12.75">
      <c r="A80" s="30" t="s">
        <v>14</v>
      </c>
      <c r="B80" s="21" t="str">
        <f>' 3. Master Data '!B88</f>
        <v>Jefferson IC #1131</v>
      </c>
      <c r="C80" s="69">
        <f>VLOOKUP(B80,' 3. Master Data '!$B$11:$FU$167,' 3. Master Data '!$FR$4,FALSE)</f>
        <v>3296.5</v>
      </c>
      <c r="D80" s="69">
        <f>VLOOKUP(B80,' 3. Master Data '!$B$11:$FU$167,' 3. Master Data '!$FT$4,FALSE)</f>
        <v>1218.0242881072027</v>
      </c>
      <c r="E80" s="69">
        <f t="shared" si="1"/>
        <v>4514.524288107203</v>
      </c>
      <c r="F80" s="357">
        <f>VLOOKUP(B80,' 3. Master Data '!$B$11:$FU$167,' 3. Master Data '!$FS$4,FALSE)</f>
        <v>8.17585621113302</v>
      </c>
    </row>
    <row r="81" spans="1:6" ht="12.75">
      <c r="A81" s="30" t="s">
        <v>14</v>
      </c>
      <c r="B81" s="21" t="str">
        <f>' 3. Master Data '!B89</f>
        <v>Jefferson IC #1130</v>
      </c>
      <c r="C81" s="69">
        <f>VLOOKUP(B81,' 3. Master Data '!$B$11:$FU$167,' 3. Master Data '!$FR$4,FALSE)</f>
        <v>3054.62</v>
      </c>
      <c r="D81" s="69">
        <f>VLOOKUP(B81,' 3. Master Data '!$B$11:$FU$167,' 3. Master Data '!$FT$4,FALSE)</f>
        <v>1305.3297487437185</v>
      </c>
      <c r="E81" s="69">
        <f t="shared" si="1"/>
        <v>4359.949748743718</v>
      </c>
      <c r="F81" s="357">
        <f>VLOOKUP(B81,' 3. Master Data '!$B$11:$FU$167,' 3. Master Data '!$FS$4,FALSE)</f>
        <v>8.521158114593632</v>
      </c>
    </row>
    <row r="82" spans="1:6" ht="12.75">
      <c r="A82" s="30" t="s">
        <v>14</v>
      </c>
      <c r="B82" s="21" t="str">
        <f>' 3. Master Data '!B90</f>
        <v>Jefferson IC #1129</v>
      </c>
      <c r="C82" s="69">
        <f>VLOOKUP(B82,' 3. Master Data '!$B$11:$FU$167,' 3. Master Data '!$FR$4,FALSE)</f>
        <v>2995.62</v>
      </c>
      <c r="D82" s="69">
        <f>VLOOKUP(B82,' 3. Master Data '!$B$11:$FU$167,' 3. Master Data '!$FT$4,FALSE)</f>
        <v>1081.6982579564487</v>
      </c>
      <c r="E82" s="69">
        <f t="shared" si="1"/>
        <v>4077.3182579564486</v>
      </c>
      <c r="F82" s="357">
        <f>VLOOKUP(B82,' 3. Master Data '!$B$11:$FU$167,' 3. Master Data '!$FS$4,FALSE)</f>
        <v>8.125726894599447</v>
      </c>
    </row>
    <row r="83" spans="1:6" ht="12.75">
      <c r="A83" s="30" t="s">
        <v>14</v>
      </c>
      <c r="B83" s="21" t="str">
        <f>' 3. Master Data '!B91</f>
        <v>Jefferson IC #1128</v>
      </c>
      <c r="C83" s="69">
        <f>VLOOKUP(B83,' 3. Master Data '!$B$11:$FU$167,' 3. Master Data '!$FR$4,FALSE)</f>
        <v>2926.75</v>
      </c>
      <c r="D83" s="69">
        <f>VLOOKUP(B83,' 3. Master Data '!$B$11:$FU$167,' 3. Master Data '!$FT$4,FALSE)</f>
        <v>1216.8831658291456</v>
      </c>
      <c r="E83" s="69">
        <f t="shared" si="1"/>
        <v>4143.633165829146</v>
      </c>
      <c r="F83" s="357">
        <f>VLOOKUP(B83,' 3. Master Data '!$B$11:$FU$167,' 3. Master Data '!$FS$4,FALSE)</f>
        <v>8.452204663876312</v>
      </c>
    </row>
    <row r="84" spans="1:6" ht="12.75">
      <c r="A84" s="30" t="s">
        <v>14</v>
      </c>
      <c r="B84" s="21" t="str">
        <f>' 3. Master Data '!B92</f>
        <v>Jefferson IC #1127</v>
      </c>
      <c r="C84" s="69">
        <f>VLOOKUP(B84,' 3. Master Data '!$B$11:$FU$167,' 3. Master Data '!$FR$4,FALSE)</f>
        <v>2038</v>
      </c>
      <c r="D84" s="69">
        <f>VLOOKUP(B84,' 3. Master Data '!$B$11:$FU$167,' 3. Master Data '!$FT$4,FALSE)</f>
        <v>514.3869346733668</v>
      </c>
      <c r="E84" s="69">
        <f t="shared" si="1"/>
        <v>2552.386934673367</v>
      </c>
      <c r="F84" s="357">
        <f>VLOOKUP(B84,' 3. Master Data '!$B$11:$FU$167,' 3. Master Data '!$FS$4,FALSE)</f>
        <v>7.4768155053974485</v>
      </c>
    </row>
    <row r="85" spans="1:6" ht="12.75">
      <c r="A85" s="30" t="s">
        <v>14</v>
      </c>
      <c r="B85" s="21" t="str">
        <f>' 3. Master Data '!B93</f>
        <v>Jefferson IC #1126</v>
      </c>
      <c r="C85" s="69">
        <f>VLOOKUP(B85,' 3. Master Data '!$B$11:$FU$167,' 3. Master Data '!$FR$4,FALSE)</f>
        <v>2381.87</v>
      </c>
      <c r="D85" s="69">
        <f>VLOOKUP(B85,' 3. Master Data '!$B$11:$FU$167,' 3. Master Data '!$FT$4,FALSE)</f>
        <v>684.0512730318264</v>
      </c>
      <c r="E85" s="69">
        <f t="shared" si="1"/>
        <v>3065.9212730318263</v>
      </c>
      <c r="F85" s="357">
        <f>VLOOKUP(B85,' 3. Master Data '!$B$11:$FU$167,' 3. Master Data '!$FS$4,FALSE)</f>
        <v>7.6845293823760334</v>
      </c>
    </row>
    <row r="86" spans="1:6" ht="12.75">
      <c r="A86" s="30" t="s">
        <v>14</v>
      </c>
      <c r="B86" s="21" t="str">
        <f>' 3. Master Data '!B94</f>
        <v>Jefferson IC #1125</v>
      </c>
      <c r="C86" s="69">
        <f>VLOOKUP(B86,' 3. Master Data '!$B$11:$FU$167,' 3. Master Data '!$FR$4,FALSE)</f>
        <v>2907.25</v>
      </c>
      <c r="D86" s="69">
        <f>VLOOKUP(B86,' 3. Master Data '!$B$11:$FU$167,' 3. Master Data '!$FT$4,FALSE)</f>
        <v>1527.557370184255</v>
      </c>
      <c r="E86" s="69">
        <f t="shared" si="1"/>
        <v>4434.807370184255</v>
      </c>
      <c r="F86" s="357">
        <f>VLOOKUP(B86,' 3. Master Data '!$B$11:$FU$167,' 3. Master Data '!$FS$4,FALSE)</f>
        <v>9.106819158999054</v>
      </c>
    </row>
    <row r="87" spans="1:6" ht="12.75">
      <c r="A87" s="30" t="s">
        <v>14</v>
      </c>
      <c r="B87" s="21" t="str">
        <f>' 3. Master Data '!B95</f>
        <v>Jefferson IC #1124</v>
      </c>
      <c r="C87" s="69">
        <f>VLOOKUP(B87,' 3. Master Data '!$B$11:$FU$167,' 3. Master Data '!$FR$4,FALSE)</f>
        <v>2670</v>
      </c>
      <c r="D87" s="69">
        <f>VLOOKUP(B87,' 3. Master Data '!$B$11:$FU$167,' 3. Master Data '!$FT$4,FALSE)</f>
        <v>1008.6348408710219</v>
      </c>
      <c r="E87" s="69">
        <f t="shared" si="1"/>
        <v>3678.634840871022</v>
      </c>
      <c r="F87" s="357">
        <f>VLOOKUP(B87,' 3. Master Data '!$B$11:$FU$167,' 3. Master Data '!$FS$4,FALSE)</f>
        <v>8.225262172284644</v>
      </c>
    </row>
    <row r="88" spans="1:6" ht="12.75">
      <c r="A88" s="30" t="s">
        <v>14</v>
      </c>
      <c r="B88" s="21" t="str">
        <f>' 3. Master Data '!B96</f>
        <v>Jefferson IC #1123</v>
      </c>
      <c r="C88" s="69">
        <f>VLOOKUP(B88,' 3. Master Data '!$B$11:$FU$167,' 3. Master Data '!$FR$4,FALSE)</f>
        <v>2932</v>
      </c>
      <c r="D88" s="69">
        <f>VLOOKUP(B88,' 3. Master Data '!$B$11:$FU$167,' 3. Master Data '!$FT$4,FALSE)</f>
        <v>685.2026800670014</v>
      </c>
      <c r="E88" s="69">
        <f t="shared" si="1"/>
        <v>3617.2026800670014</v>
      </c>
      <c r="F88" s="357">
        <f>VLOOKUP(B88,' 3. Master Data '!$B$11:$FU$167,' 3. Master Data '!$FS$4,FALSE)</f>
        <v>7.365177353342427</v>
      </c>
    </row>
    <row r="89" spans="1:6" ht="12.75">
      <c r="A89" s="30" t="s">
        <v>14</v>
      </c>
      <c r="B89" s="21" t="str">
        <f>' 3. Master Data '!B97</f>
        <v>Jefferson IC #1122</v>
      </c>
      <c r="C89" s="69">
        <f>VLOOKUP(B89,' 3. Master Data '!$B$11:$FU$167,' 3. Master Data '!$FR$4,FALSE)</f>
        <v>2496.62</v>
      </c>
      <c r="D89" s="69">
        <f>VLOOKUP(B89,' 3. Master Data '!$B$11:$FU$167,' 3. Master Data '!$FT$4,FALSE)</f>
        <v>794.165594639866</v>
      </c>
      <c r="E89" s="69">
        <f t="shared" si="1"/>
        <v>3290.785594639866</v>
      </c>
      <c r="F89" s="357">
        <f>VLOOKUP(B89,' 3. Master Data '!$B$11:$FU$167,' 3. Master Data '!$FS$4,FALSE)</f>
        <v>7.869034935232434</v>
      </c>
    </row>
    <row r="90" spans="1:6" ht="12.75">
      <c r="A90" s="30" t="s">
        <v>14</v>
      </c>
      <c r="B90" s="21" t="str">
        <f>' 3. Master Data '!B98</f>
        <v>Jefferson IC #1121</v>
      </c>
      <c r="C90" s="69">
        <f>VLOOKUP(B90,' 3. Master Data '!$B$11:$FU$167,' 3. Master Data '!$FR$4,FALSE)</f>
        <v>4300.25</v>
      </c>
      <c r="D90" s="69">
        <f>VLOOKUP(B90,' 3. Master Data '!$B$11:$FU$167,' 3. Master Data '!$FT$4,FALSE)</f>
        <v>2530.9711055276393</v>
      </c>
      <c r="E90" s="69">
        <f t="shared" si="1"/>
        <v>6831.221105527639</v>
      </c>
      <c r="F90" s="357">
        <f>VLOOKUP(B90,' 3. Master Data '!$B$11:$FU$167,' 3. Master Data '!$FS$4,FALSE)</f>
        <v>9.483725364804373</v>
      </c>
    </row>
    <row r="91" spans="1:6" ht="12.75">
      <c r="A91" s="30" t="s">
        <v>12</v>
      </c>
      <c r="B91" s="21" t="str">
        <f>' 3. Master Data '!B99</f>
        <v>Kenton TB #89</v>
      </c>
      <c r="C91" s="69">
        <f>VLOOKUP(B91,' 3. Master Data '!$B$11:$FU$167,' 3. Master Data '!$FR$4,FALSE)</f>
        <v>1625.75</v>
      </c>
      <c r="D91" s="69">
        <f>VLOOKUP(B91,' 3. Master Data '!$B$11:$FU$167,' 3. Master Data '!$FT$4,FALSE)</f>
        <v>591.3281249999995</v>
      </c>
      <c r="E91" s="69">
        <f t="shared" si="1"/>
        <v>2217.0781249999995</v>
      </c>
      <c r="F91" s="357">
        <f>VLOOKUP(B91,' 3. Master Data '!$B$11:$FU$167,' 3. Master Data '!$FS$4,FALSE)</f>
        <v>8.727848685222204</v>
      </c>
    </row>
    <row r="92" spans="1:6" ht="12.75">
      <c r="A92" s="30" t="s">
        <v>12</v>
      </c>
      <c r="B92" s="21" t="str">
        <f>' 3. Master Data '!B100</f>
        <v>Kenton TB #91</v>
      </c>
      <c r="C92" s="69">
        <f>VLOOKUP(B92,' 3. Master Data '!$B$11:$FU$167,' 3. Master Data '!$FR$4,FALSE)</f>
        <v>697.1099999999999</v>
      </c>
      <c r="D92" s="69">
        <f>VLOOKUP(B92,' 3. Master Data '!$B$11:$FU$167,' 3. Master Data '!$FT$4,FALSE)</f>
        <v>97.17750000000012</v>
      </c>
      <c r="E92" s="69">
        <f t="shared" si="1"/>
        <v>794.2875</v>
      </c>
      <c r="F92" s="357">
        <f>VLOOKUP(B92,' 3. Master Data '!$B$11:$FU$167,' 3. Master Data '!$FS$4,FALSE)</f>
        <v>7.29216336015837</v>
      </c>
    </row>
    <row r="93" spans="1:6" ht="12.75">
      <c r="A93" s="30" t="s">
        <v>12</v>
      </c>
      <c r="B93" s="21" t="str">
        <f>' 3. Master Data '!B101</f>
        <v>Kenton TB #90</v>
      </c>
      <c r="C93" s="69">
        <f>VLOOKUP(B93,' 3. Master Data '!$B$11:$FU$167,' 3. Master Data '!$FR$4,FALSE)</f>
        <v>1279.56</v>
      </c>
      <c r="D93" s="69">
        <f>VLOOKUP(B93,' 3. Master Data '!$B$11:$FU$167,' 3. Master Data '!$FT$4,FALSE)</f>
        <v>343.8868749999999</v>
      </c>
      <c r="E93" s="69">
        <f t="shared" si="1"/>
        <v>1623.4468749999999</v>
      </c>
      <c r="F93" s="357">
        <f>VLOOKUP(B93,' 3. Master Data '!$B$11:$FU$167,' 3. Master Data '!$FS$4,FALSE)</f>
        <v>8.120025633811622</v>
      </c>
    </row>
    <row r="94" spans="1:6" ht="12.75">
      <c r="A94" s="30" t="s">
        <v>12</v>
      </c>
      <c r="B94" s="21" t="str">
        <f>' 3. Master Data '!B102</f>
        <v>Kenton TB #92</v>
      </c>
      <c r="C94" s="69">
        <f>VLOOKUP(B94,' 3. Master Data '!$B$11:$FU$167,' 3. Master Data '!$FR$4,FALSE)</f>
        <v>949.6199999999999</v>
      </c>
      <c r="D94" s="69">
        <f>VLOOKUP(B94,' 3. Master Data '!$B$11:$FU$167,' 3. Master Data '!$FT$4,FALSE)</f>
        <v>178.08156250000002</v>
      </c>
      <c r="E94" s="69">
        <f t="shared" si="1"/>
        <v>1127.7015625</v>
      </c>
      <c r="F94" s="357">
        <f>VLOOKUP(B94,' 3. Master Data '!$B$11:$FU$167,' 3. Master Data '!$FS$4,FALSE)</f>
        <v>7.600187443398413</v>
      </c>
    </row>
    <row r="95" spans="1:6" ht="12.75">
      <c r="A95" s="30" t="s">
        <v>12</v>
      </c>
      <c r="B95" s="21" t="str">
        <f>' 3. Master Data '!B103</f>
        <v>Kenton TB #94</v>
      </c>
      <c r="C95" s="69">
        <f>VLOOKUP(B95,' 3. Master Data '!$B$11:$FU$167,' 3. Master Data '!$FR$4,FALSE)</f>
        <v>1653.05</v>
      </c>
      <c r="D95" s="69">
        <f>VLOOKUP(B95,' 3. Master Data '!$B$11:$FU$167,' 3. Master Data '!$FT$4,FALSE)</f>
        <v>334.73906250000005</v>
      </c>
      <c r="E95" s="69">
        <f t="shared" si="1"/>
        <v>1987.7890625</v>
      </c>
      <c r="F95" s="357">
        <f>VLOOKUP(B95,' 3. Master Data '!$B$11:$FU$167,' 3. Master Data '!$FS$4,FALSE)</f>
        <v>7.695986207313754</v>
      </c>
    </row>
    <row r="96" spans="1:6" ht="12.75">
      <c r="A96" s="30" t="s">
        <v>12</v>
      </c>
      <c r="B96" s="21" t="str">
        <f>' 3. Master Data '!B104</f>
        <v>LaRue TB #133</v>
      </c>
      <c r="C96" s="69">
        <f>VLOOKUP(B96,' 3. Master Data '!$B$11:$FU$167,' 3. Master Data '!$FR$4,FALSE)</f>
        <v>1103.42</v>
      </c>
      <c r="D96" s="69">
        <f>VLOOKUP(B96,' 3. Master Data '!$B$11:$FU$167,' 3. Master Data '!$FT$4,FALSE)</f>
        <v>575.3949999999998</v>
      </c>
      <c r="E96" s="69">
        <f t="shared" si="1"/>
        <v>1678.8149999999998</v>
      </c>
      <c r="F96" s="357">
        <f>VLOOKUP(B96,' 3. Master Data '!$B$11:$FU$167,' 3. Master Data '!$FS$4,FALSE)</f>
        <v>9.128790487756248</v>
      </c>
    </row>
    <row r="97" spans="1:6" ht="12.75">
      <c r="A97" s="30" t="s">
        <v>12</v>
      </c>
      <c r="B97" s="21" t="str">
        <f>' 3. Master Data '!B105</f>
        <v>LaRue TB #134</v>
      </c>
      <c r="C97" s="69">
        <f>VLOOKUP(B97,' 3. Master Data '!$B$11:$FU$167,' 3. Master Data '!$FR$4,FALSE)</f>
        <v>1560.0099999999998</v>
      </c>
      <c r="D97" s="69">
        <f>VLOOKUP(B97,' 3. Master Data '!$B$11:$FU$167,' 3. Master Data '!$FT$4,FALSE)</f>
        <v>828.2350000000006</v>
      </c>
      <c r="E97" s="69">
        <f t="shared" si="1"/>
        <v>2388.2450000000003</v>
      </c>
      <c r="F97" s="357">
        <f>VLOOKUP(B97,' 3. Master Data '!$B$11:$FU$167,' 3. Master Data '!$FS$4,FALSE)</f>
        <v>9.185498810905061</v>
      </c>
    </row>
    <row r="98" spans="1:6" ht="12.75">
      <c r="A98" s="30" t="s">
        <v>12</v>
      </c>
      <c r="B98" s="21" t="str">
        <f>' 3. Master Data '!B106</f>
        <v>LaRue TB #135</v>
      </c>
      <c r="C98" s="69">
        <f>VLOOKUP(B98,' 3. Master Data '!$B$11:$FU$167,' 3. Master Data '!$FR$4,FALSE)</f>
        <v>1172.9199999999998</v>
      </c>
      <c r="D98" s="69">
        <f>VLOOKUP(B98,' 3. Master Data '!$B$11:$FU$167,' 3. Master Data '!$FT$4,FALSE)</f>
        <v>614.1033333333335</v>
      </c>
      <c r="E98" s="69">
        <f t="shared" si="1"/>
        <v>1787.0233333333333</v>
      </c>
      <c r="F98" s="357">
        <f>VLOOKUP(B98,' 3. Master Data '!$B$11:$FU$167,' 3. Master Data '!$FS$4,FALSE)</f>
        <v>9.141407768645774</v>
      </c>
    </row>
    <row r="99" spans="1:6" ht="12.75">
      <c r="A99" s="30" t="s">
        <v>12</v>
      </c>
      <c r="B99" s="21" t="str">
        <f>' 3. Master Data '!B107</f>
        <v>LaRue TB #136</v>
      </c>
      <c r="C99" s="69">
        <f>VLOOKUP(B99,' 3. Master Data '!$B$11:$FU$167,' 3. Master Data '!$FR$4,FALSE)</f>
        <v>1182.0800000000002</v>
      </c>
      <c r="D99" s="69">
        <f>VLOOKUP(B99,' 3. Master Data '!$B$11:$FU$167,' 3. Master Data '!$FT$4,FALSE)</f>
        <v>661.2533333333331</v>
      </c>
      <c r="E99" s="69">
        <f t="shared" si="1"/>
        <v>1843.3333333333333</v>
      </c>
      <c r="F99" s="357">
        <f>VLOOKUP(B99,' 3. Master Data '!$B$11:$FU$167,' 3. Master Data '!$FS$4,FALSE)</f>
        <v>9.356388738494855</v>
      </c>
    </row>
    <row r="100" spans="1:6" ht="12.75">
      <c r="A100" s="30" t="s">
        <v>12</v>
      </c>
      <c r="B100" s="21" t="str">
        <f>' 3. Master Data '!B108</f>
        <v>Madison TB #108</v>
      </c>
      <c r="C100" s="69">
        <f>VLOOKUP(B100,' 3. Master Data '!$B$11:$FU$167,' 3. Master Data '!$FR$4,FALSE)</f>
        <v>1084.99</v>
      </c>
      <c r="D100" s="69">
        <f>VLOOKUP(B100,' 3. Master Data '!$B$11:$FU$167,' 3. Master Data '!$FT$4,FALSE)</f>
        <v>321.4032203389829</v>
      </c>
      <c r="E100" s="69">
        <f t="shared" si="1"/>
        <v>1406.393220338983</v>
      </c>
      <c r="F100" s="357">
        <f>VLOOKUP(B100,' 3. Master Data '!$B$11:$FU$167,' 3. Master Data '!$FS$4,FALSE)</f>
        <v>7.647738688835841</v>
      </c>
    </row>
    <row r="101" spans="1:6" ht="12.75">
      <c r="A101" s="30" t="s">
        <v>12</v>
      </c>
      <c r="B101" s="21" t="str">
        <f>' 3. Master Data '!B109</f>
        <v>Madison TB #109</v>
      </c>
      <c r="C101" s="69">
        <f>VLOOKUP(B101,' 3. Master Data '!$B$11:$FU$167,' 3. Master Data '!$FR$4,FALSE)</f>
        <v>1628.19</v>
      </c>
      <c r="D101" s="69">
        <f>VLOOKUP(B101,' 3. Master Data '!$B$11:$FU$167,' 3. Master Data '!$FT$4,FALSE)</f>
        <v>648.179491525424</v>
      </c>
      <c r="E101" s="69">
        <f t="shared" si="1"/>
        <v>2276.369491525424</v>
      </c>
      <c r="F101" s="357">
        <f>VLOOKUP(B101,' 3. Master Data '!$B$11:$FU$167,' 3. Master Data '!$FS$4,FALSE)</f>
        <v>8.248779319366905</v>
      </c>
    </row>
    <row r="102" spans="1:6" ht="12.75">
      <c r="A102" s="30" t="s">
        <v>12</v>
      </c>
      <c r="B102" s="21" t="str">
        <f>' 3. Master Data '!B110</f>
        <v>Madison TB #110</v>
      </c>
      <c r="C102" s="69">
        <f>VLOOKUP(B102,' 3. Master Data '!$B$11:$FU$167,' 3. Master Data '!$FR$4,FALSE)</f>
        <v>1767.92</v>
      </c>
      <c r="D102" s="69">
        <f>VLOOKUP(B102,' 3. Master Data '!$B$11:$FU$167,' 3. Master Data '!$FT$4,FALSE)</f>
        <v>745.8884745762712</v>
      </c>
      <c r="E102" s="69">
        <f t="shared" si="1"/>
        <v>2513.8084745762712</v>
      </c>
      <c r="F102" s="357">
        <f>VLOOKUP(B102,' 3. Master Data '!$B$11:$FU$167,' 3. Master Data '!$FS$4,FALSE)</f>
        <v>8.389220100457035</v>
      </c>
    </row>
    <row r="103" spans="1:6" ht="12.75">
      <c r="A103" s="30" t="s">
        <v>12</v>
      </c>
      <c r="B103" s="21" t="str">
        <f>' 3. Master Data '!B111</f>
        <v>Madison TB #111</v>
      </c>
      <c r="C103" s="69">
        <f>VLOOKUP(B103,' 3. Master Data '!$B$11:$FU$167,' 3. Master Data '!$FR$4,FALSE)</f>
        <v>1095.65</v>
      </c>
      <c r="D103" s="69">
        <f>VLOOKUP(B103,' 3. Master Data '!$B$11:$FU$167,' 3. Master Data '!$FT$4,FALSE)</f>
        <v>313.52627118644045</v>
      </c>
      <c r="E103" s="69">
        <f t="shared" si="1"/>
        <v>1409.1762711864405</v>
      </c>
      <c r="F103" s="357">
        <f>VLOOKUP(B103,' 3. Master Data '!$B$11:$FU$167,' 3. Master Data '!$FS$4,FALSE)</f>
        <v>7.588317437137771</v>
      </c>
    </row>
    <row r="104" spans="1:6" ht="12.75">
      <c r="A104" s="30" t="s">
        <v>12</v>
      </c>
      <c r="B104" s="21" t="str">
        <f>' 3. Master Data '!B112</f>
        <v>Madison TB #112</v>
      </c>
      <c r="C104" s="69">
        <f>VLOOKUP(B104,' 3. Master Data '!$B$11:$FU$167,' 3. Master Data '!$FR$4,FALSE)</f>
        <v>927.51</v>
      </c>
      <c r="D104" s="69">
        <f>VLOOKUP(B104,' 3. Master Data '!$B$11:$FU$167,' 3. Master Data '!$FT$4,FALSE)</f>
        <v>356.55610169491524</v>
      </c>
      <c r="E104" s="69">
        <f t="shared" si="1"/>
        <v>1284.0661016949152</v>
      </c>
      <c r="F104" s="357">
        <f>VLOOKUP(B104,' 3. Master Data '!$B$11:$FU$167,' 3. Master Data '!$FS$4,FALSE)</f>
        <v>8.168095222693017</v>
      </c>
    </row>
    <row r="105" spans="1:6" ht="12.75">
      <c r="A105" s="30" t="s">
        <v>12</v>
      </c>
      <c r="B105" s="21" t="str">
        <f>' 3. Master Data '!B113</f>
        <v>Madison TB #113</v>
      </c>
      <c r="C105" s="69">
        <f>VLOOKUP(B105,' 3. Master Data '!$B$11:$FU$167,' 3. Master Data '!$FR$4,FALSE)</f>
        <v>939.44</v>
      </c>
      <c r="D105" s="69">
        <f>VLOOKUP(B105,' 3. Master Data '!$B$11:$FU$167,' 3. Master Data '!$FT$4,FALSE)</f>
        <v>317.91932203389797</v>
      </c>
      <c r="E105" s="69">
        <f t="shared" si="1"/>
        <v>1257.359322033898</v>
      </c>
      <c r="F105" s="357">
        <f>VLOOKUP(B105,' 3. Master Data '!$B$11:$FU$167,' 3. Master Data '!$FS$4,FALSE)</f>
        <v>7.896640551818103</v>
      </c>
    </row>
    <row r="106" spans="1:6" ht="12.75">
      <c r="A106" s="30" t="s">
        <v>12</v>
      </c>
      <c r="B106" s="21" t="str">
        <f>' 3. Master Data '!B114</f>
        <v>Marion TB #104</v>
      </c>
      <c r="C106" s="69">
        <f>VLOOKUP(B106,' 3. Master Data '!$B$11:$FU$167,' 3. Master Data '!$FR$4,FALSE)</f>
        <v>1011.56</v>
      </c>
      <c r="D106" s="69">
        <f>VLOOKUP(B106,' 3. Master Data '!$B$11:$FU$167,' 3. Master Data '!$FT$4,FALSE)</f>
        <v>0.8608333333334031</v>
      </c>
      <c r="E106" s="69">
        <f t="shared" si="1"/>
        <v>1012.4208333333333</v>
      </c>
      <c r="F106" s="357">
        <f>VLOOKUP(B106,' 3. Master Data '!$B$11:$FU$167,' 3. Master Data '!$FS$4,FALSE)</f>
        <v>7.206127169915774</v>
      </c>
    </row>
    <row r="107" spans="1:6" ht="12.75">
      <c r="A107" s="30" t="s">
        <v>12</v>
      </c>
      <c r="B107" s="21" t="str">
        <f>' 3. Master Data '!B115</f>
        <v>Martin TB #1001</v>
      </c>
      <c r="C107" s="69">
        <f>VLOOKUP(B107,' 3. Master Data '!$B$11:$FU$167,' 3. Master Data '!$FR$4,FALSE)</f>
        <v>8549.35</v>
      </c>
      <c r="D107" s="69">
        <f>VLOOKUP(B107,' 3. Master Data '!$B$11:$FU$167,' 3. Master Data '!$FT$4,FALSE)</f>
        <v>1842.8914285714272</v>
      </c>
      <c r="E107" s="69">
        <f t="shared" si="1"/>
        <v>10392.241428571428</v>
      </c>
      <c r="F107" s="357">
        <f>VLOOKUP(B107,' 3. Master Data '!$B$11:$FU$167,' 3. Master Data '!$FS$4,FALSE)</f>
        <v>8.508914712814423</v>
      </c>
    </row>
    <row r="108" spans="1:6" ht="12.75">
      <c r="A108" s="30" t="s">
        <v>14</v>
      </c>
      <c r="B108" s="21" t="str">
        <f>' 3. Master Data '!B116</f>
        <v>McCreary IC #12</v>
      </c>
      <c r="C108" s="69">
        <f>VLOOKUP(B108,' 3. Master Data '!$B$11:$FU$167,' 3. Master Data '!$FR$4,FALSE)</f>
        <v>1782.25</v>
      </c>
      <c r="D108" s="69">
        <f>VLOOKUP(B108,' 3. Master Data '!$B$11:$FU$167,' 3. Master Data '!$FT$4,FALSE)</f>
        <v>-184.47857142857174</v>
      </c>
      <c r="E108" s="69">
        <f t="shared" si="1"/>
        <v>1597.7714285714283</v>
      </c>
      <c r="F108" s="357">
        <f>VLOOKUP(B108,' 3. Master Data '!$B$11:$FU$167,' 3. Master Data '!$FS$4,FALSE)</f>
        <v>7.53052602047973</v>
      </c>
    </row>
    <row r="109" spans="1:6" ht="12.75">
      <c r="A109" s="30" t="s">
        <v>12</v>
      </c>
      <c r="B109" s="21" t="str">
        <f>' 3. Master Data '!B117</f>
        <v>Meade TB #230</v>
      </c>
      <c r="C109" s="69">
        <f>VLOOKUP(B109,' 3. Master Data '!$B$11:$FU$167,' 3. Master Data '!$FR$4,FALSE)</f>
        <v>834.74</v>
      </c>
      <c r="D109" s="69">
        <f>VLOOKUP(B109,' 3. Master Data '!$B$11:$FU$167,' 3. Master Data '!$FT$4,FALSE)</f>
        <v>338.45047619047637</v>
      </c>
      <c r="E109" s="69">
        <f t="shared" si="1"/>
        <v>1173.1904761904764</v>
      </c>
      <c r="F109" s="357">
        <f>VLOOKUP(B109,' 3. Master Data '!$B$11:$FU$167,' 3. Master Data '!$FS$4,FALSE)</f>
        <v>8.85437381699691</v>
      </c>
    </row>
    <row r="110" spans="1:6" ht="12.75">
      <c r="A110" s="30" t="s">
        <v>14</v>
      </c>
      <c r="B110" s="21" t="str">
        <f>' 3. Master Data '!B118</f>
        <v>Mercer IC #111</v>
      </c>
      <c r="C110" s="69">
        <f>VLOOKUP(B110,' 3. Master Data '!$B$11:$FU$167,' 3. Master Data '!$FR$4,FALSE)</f>
        <v>3257.88</v>
      </c>
      <c r="D110" s="69">
        <f>VLOOKUP(B110,' 3. Master Data '!$B$11:$FU$167,' 3. Master Data '!$FT$4,FALSE)</f>
        <v>1114.909090909091</v>
      </c>
      <c r="E110" s="69">
        <f t="shared" si="1"/>
        <v>4372.789090909091</v>
      </c>
      <c r="F110" s="357">
        <f>VLOOKUP(B110,' 3. Master Data '!$B$11:$FU$167,' 3. Master Data '!$FS$4,FALSE)</f>
        <v>7.382205606099672</v>
      </c>
    </row>
    <row r="111" spans="1:6" ht="12.75">
      <c r="A111" s="30" t="s">
        <v>14</v>
      </c>
      <c r="B111" s="21" t="str">
        <f>' 3. Master Data '!B119</f>
        <v>Mercer IC #112</v>
      </c>
      <c r="C111" s="69">
        <f>VLOOKUP(B111,' 3. Master Data '!$B$11:$FU$167,' 3. Master Data '!$FR$4,FALSE)</f>
        <v>1463.38</v>
      </c>
      <c r="D111" s="69">
        <f>VLOOKUP(B111,' 3. Master Data '!$B$11:$FU$167,' 3. Master Data '!$FT$4,FALSE)</f>
        <v>397.41454545454553</v>
      </c>
      <c r="E111" s="69">
        <f t="shared" si="1"/>
        <v>1860.7945454545456</v>
      </c>
      <c r="F111" s="357">
        <f>VLOOKUP(B111,' 3. Master Data '!$B$11:$FU$167,' 3. Master Data '!$FS$4,FALSE)</f>
        <v>6.993651683089833</v>
      </c>
    </row>
    <row r="112" spans="1:6" ht="12.75">
      <c r="A112" s="30" t="s">
        <v>14</v>
      </c>
      <c r="B112" s="21" t="str">
        <f>' 3. Master Data '!B120</f>
        <v>Montgomery IC #2011</v>
      </c>
      <c r="C112" s="69">
        <f>VLOOKUP(B112,' 3. Master Data '!$B$11:$FU$167,' 3. Master Data '!$FR$4,FALSE)</f>
        <v>2065.37</v>
      </c>
      <c r="D112" s="69">
        <f>VLOOKUP(B112,' 3. Master Data '!$B$11:$FU$167,' 3. Master Data '!$FT$4,FALSE)</f>
        <v>-24.5473333333332</v>
      </c>
      <c r="E112" s="69">
        <f t="shared" si="1"/>
        <v>2040.8226666666667</v>
      </c>
      <c r="F112" s="357">
        <f>VLOOKUP(B112,' 3. Master Data '!$B$11:$FU$167,' 3. Master Data '!$FS$4,FALSE)</f>
        <v>7.410861007954992</v>
      </c>
    </row>
    <row r="113" spans="1:6" ht="12.75">
      <c r="A113" s="30" t="s">
        <v>12</v>
      </c>
      <c r="B113" s="21" t="str">
        <f>' 3. Master Data '!B121</f>
        <v>Pike TB #396</v>
      </c>
      <c r="C113" s="69">
        <f>VLOOKUP(B113,' 3. Master Data '!$B$11:$FU$167,' 3. Master Data '!$FR$4,FALSE)</f>
        <v>1095.6599999999999</v>
      </c>
      <c r="D113" s="69">
        <f>VLOOKUP(B113,' 3. Master Data '!$B$11:$FU$167,' 3. Master Data '!$FT$4,FALSE)</f>
        <v>587.4273015873018</v>
      </c>
      <c r="E113" s="69">
        <f t="shared" si="1"/>
        <v>1683.0873015873017</v>
      </c>
      <c r="F113" s="357">
        <f>VLOOKUP(B113,' 3. Master Data '!$B$11:$FU$167,' 3. Master Data '!$FS$4,FALSE)</f>
        <v>9.677682857820859</v>
      </c>
    </row>
    <row r="114" spans="1:6" ht="12.75">
      <c r="A114" s="30" t="s">
        <v>12</v>
      </c>
      <c r="B114" s="21" t="str">
        <f>' 3. Master Data '!B122</f>
        <v>Pike TB #397</v>
      </c>
      <c r="C114" s="69">
        <f>VLOOKUP(B114,' 3. Master Data '!$B$11:$FU$167,' 3. Master Data '!$FR$4,FALSE)</f>
        <v>2124.88</v>
      </c>
      <c r="D114" s="69">
        <f>VLOOKUP(B114,' 3. Master Data '!$B$11:$FU$167,' 3. Master Data '!$FT$4,FALSE)</f>
        <v>1360.3088888888888</v>
      </c>
      <c r="E114" s="69">
        <f t="shared" si="1"/>
        <v>3485.188888888889</v>
      </c>
      <c r="F114" s="357">
        <f>VLOOKUP(B114,' 3. Master Data '!$B$11:$FU$167,' 3. Master Data '!$FS$4,FALSE)</f>
        <v>10.33314351869282</v>
      </c>
    </row>
    <row r="115" spans="1:6" ht="12.75">
      <c r="A115" s="30" t="s">
        <v>12</v>
      </c>
      <c r="B115" s="21" t="str">
        <f>' 3. Master Data '!B123</f>
        <v>Pike TB #398</v>
      </c>
      <c r="C115" s="69">
        <f>VLOOKUP(B115,' 3. Master Data '!$B$11:$FU$167,' 3. Master Data '!$FR$4,FALSE)</f>
        <v>1033.4699999999998</v>
      </c>
      <c r="D115" s="69">
        <f>VLOOKUP(B115,' 3. Master Data '!$B$11:$FU$167,' 3. Master Data '!$FT$4,FALSE)</f>
        <v>730.839523809524</v>
      </c>
      <c r="E115" s="69">
        <f t="shared" si="1"/>
        <v>1764.3095238095239</v>
      </c>
      <c r="F115" s="357">
        <f>VLOOKUP(B115,' 3. Master Data '!$B$11:$FU$167,' 3. Master Data '!$FS$4,FALSE)</f>
        <v>10.755174315655028</v>
      </c>
    </row>
    <row r="116" spans="1:6" ht="12.75">
      <c r="A116" s="30" t="s">
        <v>12</v>
      </c>
      <c r="B116" s="21" t="str">
        <f>' 3. Master Data '!B124</f>
        <v>Pike TB #399</v>
      </c>
      <c r="C116" s="69">
        <f>VLOOKUP(B116,' 3. Master Data '!$B$11:$FU$167,' 3. Master Data '!$FR$4,FALSE)</f>
        <v>1019.6100000000001</v>
      </c>
      <c r="D116" s="69">
        <f>VLOOKUP(B116,' 3. Master Data '!$B$11:$FU$167,' 3. Master Data '!$FT$4,FALSE)</f>
        <v>371.8376190476188</v>
      </c>
      <c r="E116" s="69">
        <f t="shared" si="1"/>
        <v>1391.447619047619</v>
      </c>
      <c r="F116" s="357">
        <f>VLOOKUP(B116,' 3. Master Data '!$B$11:$FU$167,' 3. Master Data '!$FS$4,FALSE)</f>
        <v>8.597522582163766</v>
      </c>
    </row>
    <row r="117" spans="1:6" ht="12.75">
      <c r="A117" s="30" t="s">
        <v>12</v>
      </c>
      <c r="B117" s="21" t="str">
        <f>' 3. Master Data '!B125</f>
        <v>Pike TB #400</v>
      </c>
      <c r="C117" s="69">
        <f>VLOOKUP(B117,' 3. Master Data '!$B$11:$FU$167,' 3. Master Data '!$FR$4,FALSE)</f>
        <v>958.9399999999999</v>
      </c>
      <c r="D117" s="69">
        <f>VLOOKUP(B117,' 3. Master Data '!$B$11:$FU$167,' 3. Master Data '!$FT$4,FALSE)</f>
        <v>386.86634920634935</v>
      </c>
      <c r="E117" s="69">
        <f t="shared" si="1"/>
        <v>1345.8063492063493</v>
      </c>
      <c r="F117" s="357">
        <f>VLOOKUP(B117,' 3. Master Data '!$B$11:$FU$167,' 3. Master Data '!$FS$4,FALSE)</f>
        <v>8.841616785200326</v>
      </c>
    </row>
    <row r="118" spans="1:6" ht="12.75">
      <c r="A118" s="30" t="s">
        <v>12</v>
      </c>
      <c r="B118" s="21" t="str">
        <f>' 3. Master Data '!B126</f>
        <v>Pike TB #401</v>
      </c>
      <c r="C118" s="69">
        <f>VLOOKUP(B118,' 3. Master Data '!$B$11:$FU$167,' 3. Master Data '!$FR$4,FALSE)</f>
        <v>1171.33</v>
      </c>
      <c r="D118" s="69">
        <f>VLOOKUP(B118,' 3. Master Data '!$B$11:$FU$167,' 3. Master Data '!$FT$4,FALSE)</f>
        <v>554.9715873015875</v>
      </c>
      <c r="E118" s="69">
        <f t="shared" si="1"/>
        <v>1726.3015873015875</v>
      </c>
      <c r="F118" s="357">
        <f>VLOOKUP(B118,' 3. Master Data '!$B$11:$FU$167,' 3. Master Data '!$FS$4,FALSE)</f>
        <v>9.28491543800637</v>
      </c>
    </row>
    <row r="119" spans="1:6" ht="12.75">
      <c r="A119" s="30" t="s">
        <v>12</v>
      </c>
      <c r="B119" s="21" t="str">
        <f>' 3. Master Data '!B127</f>
        <v>Pike TB #407</v>
      </c>
      <c r="C119" s="69">
        <f>VLOOKUP(B119,' 3. Master Data '!$B$11:$FU$167,' 3. Master Data '!$FR$4,FALSE)</f>
        <v>814.42</v>
      </c>
      <c r="D119" s="69">
        <f>VLOOKUP(B119,' 3. Master Data '!$B$11:$FU$167,' 3. Master Data '!$FT$4,FALSE)</f>
        <v>273.1434920634921</v>
      </c>
      <c r="E119" s="69">
        <f t="shared" si="1"/>
        <v>1087.563492063492</v>
      </c>
      <c r="F119" s="357">
        <f>VLOOKUP(B119,' 3. Master Data '!$B$11:$FU$167,' 3. Master Data '!$FS$4,FALSE)</f>
        <v>8.412919623781342</v>
      </c>
    </row>
    <row r="120" spans="1:6" ht="12.75">
      <c r="A120" s="30" t="s">
        <v>12</v>
      </c>
      <c r="B120" s="21" t="str">
        <f>' 3. Master Data '!B128</f>
        <v>Pike TB #408</v>
      </c>
      <c r="C120" s="69">
        <f>VLOOKUP(B120,' 3. Master Data '!$B$11:$FU$167,' 3. Master Data '!$FR$4,FALSE)</f>
        <v>852.7700000000001</v>
      </c>
      <c r="D120" s="69">
        <f>VLOOKUP(B120,' 3. Master Data '!$B$11:$FU$167,' 3. Master Data '!$FT$4,FALSE)</f>
        <v>458.0855555555555</v>
      </c>
      <c r="E120" s="69">
        <f t="shared" si="1"/>
        <v>1310.8555555555556</v>
      </c>
      <c r="F120" s="357">
        <f>VLOOKUP(B120,' 3. Master Data '!$B$11:$FU$167,' 3. Master Data '!$FS$4,FALSE)</f>
        <v>9.684193862354443</v>
      </c>
    </row>
    <row r="121" spans="1:6" ht="12.75">
      <c r="A121" s="30" t="s">
        <v>12</v>
      </c>
      <c r="B121" s="21" t="str">
        <f>' 3. Master Data '!B129</f>
        <v>Pike TB #409</v>
      </c>
      <c r="C121" s="69">
        <f>VLOOKUP(B121,' 3. Master Data '!$B$11:$FU$167,' 3. Master Data '!$FR$4,FALSE)</f>
        <v>661.7700000000001</v>
      </c>
      <c r="D121" s="69">
        <f>VLOOKUP(B121,' 3. Master Data '!$B$11:$FU$167,' 3. Master Data '!$FT$4,FALSE)</f>
        <v>293.66809523809525</v>
      </c>
      <c r="E121" s="69">
        <f t="shared" si="1"/>
        <v>955.4380952380953</v>
      </c>
      <c r="F121" s="357">
        <f>VLOOKUP(B121,' 3. Master Data '!$B$11:$FU$167,' 3. Master Data '!$FS$4,FALSE)</f>
        <v>9.095697901083456</v>
      </c>
    </row>
    <row r="122" spans="1:6" ht="12.75">
      <c r="A122" s="30" t="s">
        <v>12</v>
      </c>
      <c r="B122" s="21" t="str">
        <f>' 3. Master Data '!B130</f>
        <v>Pike TB #410</v>
      </c>
      <c r="C122" s="69">
        <f>VLOOKUP(B122,' 3. Master Data '!$B$11:$FU$167,' 3. Master Data '!$FR$4,FALSE)</f>
        <v>798.9499999999999</v>
      </c>
      <c r="D122" s="69">
        <f>VLOOKUP(B122,' 3. Master Data '!$B$11:$FU$167,' 3. Master Data '!$FT$4,FALSE)</f>
        <v>413.8674603174603</v>
      </c>
      <c r="E122" s="69">
        <f t="shared" si="1"/>
        <v>1212.8174603174602</v>
      </c>
      <c r="F122" s="357">
        <f>VLOOKUP(B122,' 3. Master Data '!$B$11:$FU$167,' 3. Master Data '!$FS$4,FALSE)</f>
        <v>9.563489580073847</v>
      </c>
    </row>
    <row r="123" spans="1:6" ht="12.75">
      <c r="A123" s="30" t="s">
        <v>12</v>
      </c>
      <c r="B123" s="21" t="str">
        <f>' 3. Master Data '!B131</f>
        <v>Pike TB #411</v>
      </c>
      <c r="C123" s="69">
        <f>VLOOKUP(B123,' 3. Master Data '!$B$11:$FU$167,' 3. Master Data '!$FR$4,FALSE)</f>
        <v>720.61</v>
      </c>
      <c r="D123" s="69">
        <f>VLOOKUP(B123,' 3. Master Data '!$B$11:$FU$167,' 3. Master Data '!$FT$4,FALSE)</f>
        <v>279.24079365079353</v>
      </c>
      <c r="E123" s="69">
        <f t="shared" si="1"/>
        <v>999.8507936507935</v>
      </c>
      <c r="F123" s="357">
        <f>VLOOKUP(B123,' 3. Master Data '!$B$11:$FU$167,' 3. Master Data '!$FS$4,FALSE)</f>
        <v>8.741288630465855</v>
      </c>
    </row>
    <row r="124" spans="1:6" ht="12.75">
      <c r="A124" s="30" t="s">
        <v>12</v>
      </c>
      <c r="B124" s="21" t="str">
        <f>' 3. Master Data '!B132</f>
        <v>Pike TB #412</v>
      </c>
      <c r="C124" s="69">
        <f>VLOOKUP(B124,' 3. Master Data '!$B$11:$FU$167,' 3. Master Data '!$FR$4,FALSE)</f>
        <v>1259.1399999999999</v>
      </c>
      <c r="D124" s="69">
        <f>VLOOKUP(B124,' 3. Master Data '!$B$11:$FU$167,' 3. Master Data '!$FT$4,FALSE)</f>
        <v>745.40126984127</v>
      </c>
      <c r="E124" s="69">
        <f t="shared" si="1"/>
        <v>2004.54126984127</v>
      </c>
      <c r="F124" s="357">
        <f>VLOOKUP(B124,' 3. Master Data '!$B$11:$FU$167,' 3. Master Data '!$FS$4,FALSE)</f>
        <v>10.029551916387376</v>
      </c>
    </row>
    <row r="125" spans="1:6" ht="12.75">
      <c r="A125" s="30" t="s">
        <v>12</v>
      </c>
      <c r="B125" s="21" t="str">
        <f>' 3. Master Data '!B133</f>
        <v>Pike TB #413</v>
      </c>
      <c r="C125" s="69">
        <f>VLOOKUP(B125,' 3. Master Data '!$B$11:$FU$167,' 3. Master Data '!$FR$4,FALSE)</f>
        <v>1369.06</v>
      </c>
      <c r="D125" s="69">
        <f>VLOOKUP(B125,' 3. Master Data '!$B$11:$FU$167,' 3. Master Data '!$FT$4,FALSE)</f>
        <v>486.66857142857157</v>
      </c>
      <c r="E125" s="69">
        <f t="shared" si="1"/>
        <v>1855.7285714285715</v>
      </c>
      <c r="F125" s="357">
        <f>VLOOKUP(B125,' 3. Master Data '!$B$11:$FU$167,' 3. Master Data '!$FS$4,FALSE)</f>
        <v>8.539501555812018</v>
      </c>
    </row>
    <row r="126" spans="1:6" ht="12.75">
      <c r="A126" s="30" t="s">
        <v>12</v>
      </c>
      <c r="B126" s="21" t="str">
        <f>' 3. Master Data '!B134</f>
        <v>Pike TB #414</v>
      </c>
      <c r="C126" s="69">
        <f>VLOOKUP(B126,' 3. Master Data '!$B$11:$FU$167,' 3. Master Data '!$FR$4,FALSE)</f>
        <v>741.1899999999999</v>
      </c>
      <c r="D126" s="69">
        <f>VLOOKUP(B126,' 3. Master Data '!$B$11:$FU$167,' 3. Master Data '!$FT$4,FALSE)</f>
        <v>328.7830158730161</v>
      </c>
      <c r="E126" s="69">
        <f t="shared" si="1"/>
        <v>1069.973015873016</v>
      </c>
      <c r="F126" s="357">
        <f>VLOOKUP(B126,' 3. Master Data '!$B$11:$FU$167,' 3. Master Data '!$FS$4,FALSE)</f>
        <v>9.094604622296579</v>
      </c>
    </row>
    <row r="127" spans="1:6" ht="12.75">
      <c r="A127" s="30" t="s">
        <v>12</v>
      </c>
      <c r="B127" s="21" t="str">
        <f>' 3. Master Data '!B135</f>
        <v>Pike TB #415</v>
      </c>
      <c r="C127" s="69">
        <f>VLOOKUP(B127,' 3. Master Data '!$B$11:$FU$167,' 3. Master Data '!$FR$4,FALSE)</f>
        <v>922.74</v>
      </c>
      <c r="D127" s="69">
        <f>VLOOKUP(B127,' 3. Master Data '!$B$11:$FU$167,' 3. Master Data '!$FT$4,FALSE)</f>
        <v>463.1076190476192</v>
      </c>
      <c r="E127" s="69">
        <f t="shared" si="1"/>
        <v>1385.8476190476192</v>
      </c>
      <c r="F127" s="357">
        <f>VLOOKUP(B127,' 3. Master Data '!$B$11:$FU$167,' 3. Master Data '!$FS$4,FALSE)</f>
        <v>9.461863580206776</v>
      </c>
    </row>
    <row r="128" spans="1:6" ht="12.75">
      <c r="A128" s="30" t="s">
        <v>12</v>
      </c>
      <c r="B128" s="21" t="str">
        <f>' 3. Master Data '!B136</f>
        <v>Pike TB #416</v>
      </c>
      <c r="C128" s="69">
        <f>VLOOKUP(B128,' 3. Master Data '!$B$11:$FU$167,' 3. Master Data '!$FR$4,FALSE)</f>
        <v>1054.17</v>
      </c>
      <c r="D128" s="69">
        <f>VLOOKUP(B128,' 3. Master Data '!$B$11:$FU$167,' 3. Master Data '!$FT$4,FALSE)</f>
        <v>463.2903174603175</v>
      </c>
      <c r="E128" s="69">
        <f t="shared" si="1"/>
        <v>1517.4603174603176</v>
      </c>
      <c r="F128" s="357">
        <f>VLOOKUP(B128,' 3. Master Data '!$B$11:$FU$167,' 3. Master Data '!$FS$4,FALSE)</f>
        <v>9.068746027680545</v>
      </c>
    </row>
    <row r="129" spans="1:6" ht="12.75">
      <c r="A129" s="30" t="s">
        <v>12</v>
      </c>
      <c r="B129" s="21" t="str">
        <f>' 3. Master Data '!B137</f>
        <v>Pike TB #417</v>
      </c>
      <c r="C129" s="69">
        <f>VLOOKUP(B129,' 3. Master Data '!$B$11:$FU$167,' 3. Master Data '!$FR$4,FALSE)</f>
        <v>1240.6699999999998</v>
      </c>
      <c r="D129" s="69">
        <f>VLOOKUP(B129,' 3. Master Data '!$B$11:$FU$167,' 3. Master Data '!$FT$4,FALSE)</f>
        <v>653.1934920634919</v>
      </c>
      <c r="E129" s="69">
        <f t="shared" si="1"/>
        <v>1893.8634920634918</v>
      </c>
      <c r="F129" s="357">
        <f>VLOOKUP(B129,' 3. Master Data '!$B$11:$FU$167,' 3. Master Data '!$FS$4,FALSE)</f>
        <v>9.61685218470665</v>
      </c>
    </row>
    <row r="130" spans="1:6" ht="12.75">
      <c r="A130" s="30" t="s">
        <v>12</v>
      </c>
      <c r="B130" s="21" t="str">
        <f>' 3. Master Data '!B138</f>
        <v>Pike TB #418</v>
      </c>
      <c r="C130" s="69">
        <f>VLOOKUP(B130,' 3. Master Data '!$B$11:$FU$167,' 3. Master Data '!$FR$4,FALSE)</f>
        <v>1102.13</v>
      </c>
      <c r="D130" s="69">
        <f>VLOOKUP(B130,' 3. Master Data '!$B$11:$FU$167,' 3. Master Data '!$FT$4,FALSE)</f>
        <v>610.6461904761904</v>
      </c>
      <c r="E130" s="69">
        <f t="shared" si="1"/>
        <v>1712.7761904761905</v>
      </c>
      <c r="F130" s="357">
        <f>VLOOKUP(B130,' 3. Master Data '!$B$11:$FU$167,' 3. Master Data '!$FS$4,FALSE)</f>
        <v>9.790578243945813</v>
      </c>
    </row>
    <row r="131" spans="1:6" ht="12.75">
      <c r="A131" s="30" t="s">
        <v>12</v>
      </c>
      <c r="B131" s="21" t="str">
        <f>' 3. Master Data '!B139</f>
        <v>Pike TB #419</v>
      </c>
      <c r="C131" s="69">
        <f>VLOOKUP(B131,' 3. Master Data '!$B$11:$FU$167,' 3. Master Data '!$FR$4,FALSE)</f>
        <v>1276.79</v>
      </c>
      <c r="D131" s="69">
        <f>VLOOKUP(B131,' 3. Master Data '!$B$11:$FU$167,' 3. Master Data '!$FT$4,FALSE)</f>
        <v>782.2906349206346</v>
      </c>
      <c r="E131" s="69">
        <f t="shared" si="1"/>
        <v>2059.0806349206346</v>
      </c>
      <c r="F131" s="357">
        <f>VLOOKUP(B131,' 3. Master Data '!$B$11:$FU$167,' 3. Master Data '!$FS$4,FALSE)</f>
        <v>10.16001691742573</v>
      </c>
    </row>
    <row r="132" spans="1:6" ht="12.75">
      <c r="A132" s="30" t="s">
        <v>12</v>
      </c>
      <c r="B132" s="21" t="str">
        <f>' 3. Master Data '!B140</f>
        <v>Pike TB #420</v>
      </c>
      <c r="C132" s="69">
        <f>VLOOKUP(B132,' 3. Master Data '!$B$11:$FU$167,' 3. Master Data '!$FR$4,FALSE)</f>
        <v>788.6999999999999</v>
      </c>
      <c r="D132" s="69">
        <f>VLOOKUP(B132,' 3. Master Data '!$B$11:$FU$167,' 3. Master Data '!$FT$4,FALSE)</f>
        <v>293.41746031746027</v>
      </c>
      <c r="E132" s="69">
        <f aca="true" t="shared" si="2" ref="E132:E159">SUM(C132:D132)</f>
        <v>1082.1174603174602</v>
      </c>
      <c r="F132" s="357">
        <f>VLOOKUP(B132,' 3. Master Data '!$B$11:$FU$167,' 3. Master Data '!$FS$4,FALSE)</f>
        <v>8.643768226195004</v>
      </c>
    </row>
    <row r="133" spans="1:6" ht="12.75">
      <c r="A133" s="30" t="s">
        <v>12</v>
      </c>
      <c r="B133" s="21" t="str">
        <f>' 3. Master Data '!B141</f>
        <v>Pike TB #421</v>
      </c>
      <c r="C133" s="69">
        <f>VLOOKUP(B133,' 3. Master Data '!$B$11:$FU$167,' 3. Master Data '!$FR$4,FALSE)</f>
        <v>655.61</v>
      </c>
      <c r="D133" s="69">
        <f>VLOOKUP(B133,' 3. Master Data '!$B$11:$FU$167,' 3. Master Data '!$FT$4,FALSE)</f>
        <v>523.3915873015875</v>
      </c>
      <c r="E133" s="69">
        <f t="shared" si="2"/>
        <v>1179.0015873015875</v>
      </c>
      <c r="F133" s="357">
        <f>VLOOKUP(B133,' 3. Master Data '!$B$11:$FU$167,' 3. Master Data '!$FS$4,FALSE)</f>
        <v>11.329464163145774</v>
      </c>
    </row>
    <row r="134" spans="1:6" ht="12.75">
      <c r="A134" s="30" t="s">
        <v>12</v>
      </c>
      <c r="B134" s="21" t="str">
        <f>' 3. Master Data '!B142</f>
        <v>Pike TB #422</v>
      </c>
      <c r="C134" s="69">
        <f>VLOOKUP(B134,' 3. Master Data '!$B$11:$FU$167,' 3. Master Data '!$FR$4,FALSE)</f>
        <v>1019.7099999999999</v>
      </c>
      <c r="D134" s="69">
        <f>VLOOKUP(B134,' 3. Master Data '!$B$11:$FU$167,' 3. Master Data '!$FT$4,FALSE)</f>
        <v>297.3122222222222</v>
      </c>
      <c r="E134" s="69">
        <f t="shared" si="2"/>
        <v>1317.0222222222221</v>
      </c>
      <c r="F134" s="357">
        <f>VLOOKUP(B134,' 3. Master Data '!$B$11:$FU$167,' 3. Master Data '!$FS$4,FALSE)</f>
        <v>8.136862441282325</v>
      </c>
    </row>
    <row r="135" spans="1:6" ht="12.75">
      <c r="A135" s="30" t="s">
        <v>12</v>
      </c>
      <c r="B135" s="21" t="str">
        <f>' 3. Master Data '!B143</f>
        <v>Pike TB #424</v>
      </c>
      <c r="C135" s="69">
        <f>VLOOKUP(B135,' 3. Master Data '!$B$11:$FU$167,' 3. Master Data '!$FR$4,FALSE)</f>
        <v>656.39</v>
      </c>
      <c r="D135" s="69">
        <f>VLOOKUP(B135,' 3. Master Data '!$B$11:$FU$167,' 3. Master Data '!$FT$4,FALSE)</f>
        <v>335.6544444444445</v>
      </c>
      <c r="E135" s="69">
        <f t="shared" si="2"/>
        <v>992.0444444444445</v>
      </c>
      <c r="F135" s="357">
        <f>VLOOKUP(B135,' 3. Master Data '!$B$11:$FU$167,' 3. Master Data '!$FS$4,FALSE)</f>
        <v>9.52159539298283</v>
      </c>
    </row>
    <row r="136" spans="1:6" ht="12.75">
      <c r="A136" s="30" t="s">
        <v>12</v>
      </c>
      <c r="B136" s="21" t="str">
        <f>' 3. Master Data '!B144</f>
        <v>Pike TB #425</v>
      </c>
      <c r="C136" s="69">
        <f>VLOOKUP(B136,' 3. Master Data '!$B$11:$FU$167,' 3. Master Data '!$FR$4,FALSE)</f>
        <v>1398.26</v>
      </c>
      <c r="D136" s="69">
        <f>VLOOKUP(B136,' 3. Master Data '!$B$11:$FU$167,' 3. Master Data '!$FT$4,FALSE)</f>
        <v>338.5733333333335</v>
      </c>
      <c r="E136" s="69">
        <f t="shared" si="2"/>
        <v>1736.8333333333335</v>
      </c>
      <c r="F136" s="357">
        <f>VLOOKUP(B136,' 3. Master Data '!$B$11:$FU$167,' 3. Master Data '!$FS$4,FALSE)</f>
        <v>7.825475948679073</v>
      </c>
    </row>
    <row r="137" spans="1:6" ht="12.75">
      <c r="A137" s="30" t="s">
        <v>12</v>
      </c>
      <c r="B137" s="21" t="str">
        <f>' 3. Master Data '!B145</f>
        <v>Pike TB #426</v>
      </c>
      <c r="C137" s="69">
        <f>VLOOKUP(B137,' 3. Master Data '!$B$11:$FU$167,' 3. Master Data '!$FR$4,FALSE)</f>
        <v>975.7</v>
      </c>
      <c r="D137" s="69">
        <f>VLOOKUP(B137,' 3. Master Data '!$B$11:$FU$167,' 3. Master Data '!$FT$4,FALSE)</f>
        <v>293.98888888888905</v>
      </c>
      <c r="E137" s="69">
        <f t="shared" si="2"/>
        <v>1269.688888888889</v>
      </c>
      <c r="F137" s="357">
        <f>VLOOKUP(B137,' 3. Master Data '!$B$11:$FU$167,' 3. Master Data '!$FS$4,FALSE)</f>
        <v>8.198257661166343</v>
      </c>
    </row>
    <row r="138" spans="1:6" ht="12.75">
      <c r="A138" s="30" t="s">
        <v>12</v>
      </c>
      <c r="B138" s="21" t="str">
        <f>' 3. Master Data '!B146</f>
        <v>Pike TB #427</v>
      </c>
      <c r="C138" s="69">
        <f>VLOOKUP(B138,' 3. Master Data '!$B$11:$FU$167,' 3. Master Data '!$FR$4,FALSE)</f>
        <v>1109.89</v>
      </c>
      <c r="D138" s="69">
        <f>VLOOKUP(B138,' 3. Master Data '!$B$11:$FU$167,' 3. Master Data '!$FT$4,FALSE)</f>
        <v>536.7163492063489</v>
      </c>
      <c r="E138" s="69">
        <f t="shared" si="2"/>
        <v>1646.606349206349</v>
      </c>
      <c r="F138" s="357">
        <f>VLOOKUP(B138,' 3. Master Data '!$B$11:$FU$167,' 3. Master Data '!$FS$4,FALSE)</f>
        <v>9.346529836290081</v>
      </c>
    </row>
    <row r="139" spans="1:6" ht="12.75">
      <c r="A139" s="30" t="s">
        <v>12</v>
      </c>
      <c r="B139" s="21" t="str">
        <f>' 3. Master Data '!B147</f>
        <v>Pike TB #428</v>
      </c>
      <c r="C139" s="69">
        <f>VLOOKUP(B139,' 3. Master Data '!$B$11:$FU$167,' 3. Master Data '!$FR$4,FALSE)</f>
        <v>1818.3</v>
      </c>
      <c r="D139" s="69">
        <f>VLOOKUP(B139,' 3. Master Data '!$B$11:$FU$167,' 3. Master Data '!$FT$4,FALSE)</f>
        <v>1069.9412698412696</v>
      </c>
      <c r="E139" s="69">
        <f t="shared" si="2"/>
        <v>2888.2412698412695</v>
      </c>
      <c r="F139" s="357">
        <f>VLOOKUP(B139,' 3. Master Data '!$B$11:$FU$167,' 3. Master Data '!$FS$4,FALSE)</f>
        <v>10.00710553814002</v>
      </c>
    </row>
    <row r="140" spans="1:6" ht="12.75">
      <c r="A140" s="30" t="s">
        <v>12</v>
      </c>
      <c r="B140" s="21" t="str">
        <f>' 3. Master Data '!B148</f>
        <v>Pike TB #429</v>
      </c>
      <c r="C140" s="69">
        <f>VLOOKUP(B140,' 3. Master Data '!$B$11:$FU$167,' 3. Master Data '!$FR$4,FALSE)</f>
        <v>844.5700000000002</v>
      </c>
      <c r="D140" s="69">
        <f>VLOOKUP(B140,' 3. Master Data '!$B$11:$FU$167,' 3. Master Data '!$FT$4,FALSE)</f>
        <v>328.82841269841265</v>
      </c>
      <c r="E140" s="69">
        <f t="shared" si="2"/>
        <v>1173.3984126984128</v>
      </c>
      <c r="F140" s="357">
        <f>VLOOKUP(B140,' 3. Master Data '!$B$11:$FU$167,' 3. Master Data '!$FS$4,FALSE)</f>
        <v>8.75286832352558</v>
      </c>
    </row>
    <row r="141" spans="1:6" ht="12.75">
      <c r="A141" s="30" t="s">
        <v>12</v>
      </c>
      <c r="B141" s="21" t="str">
        <f>' 3. Master Data '!B149</f>
        <v>Pike TB #430</v>
      </c>
      <c r="C141" s="69">
        <f>VLOOKUP(B141,' 3. Master Data '!$B$11:$FU$167,' 3. Master Data '!$FR$4,FALSE)</f>
        <v>1619.6399999999999</v>
      </c>
      <c r="D141" s="69">
        <f>VLOOKUP(B141,' 3. Master Data '!$B$11:$FU$167,' 3. Master Data '!$FT$4,FALSE)</f>
        <v>769.7806349206348</v>
      </c>
      <c r="E141" s="69">
        <f t="shared" si="2"/>
        <v>2389.4206349206347</v>
      </c>
      <c r="F141" s="357">
        <f>VLOOKUP(B141,' 3. Master Data '!$B$11:$FU$167,' 3. Master Data '!$FS$4,FALSE)</f>
        <v>9.294256748413227</v>
      </c>
    </row>
    <row r="142" spans="1:6" ht="12.75">
      <c r="A142" s="30" t="s">
        <v>12</v>
      </c>
      <c r="B142" s="21" t="str">
        <f>' 3. Master Data '!B150</f>
        <v>Pike TB #431</v>
      </c>
      <c r="C142" s="69">
        <f>VLOOKUP(B142,' 3. Master Data '!$B$11:$FU$167,' 3. Master Data '!$FR$4,FALSE)</f>
        <v>683.04</v>
      </c>
      <c r="D142" s="69">
        <f>VLOOKUP(B142,' 3. Master Data '!$B$11:$FU$167,' 3. Master Data '!$FT$4,FALSE)</f>
        <v>211.8615873015874</v>
      </c>
      <c r="E142" s="69">
        <f t="shared" si="2"/>
        <v>894.9015873015874</v>
      </c>
      <c r="F142" s="357">
        <f>VLOOKUP(B142,' 3. Master Data '!$B$11:$FU$167,' 3. Master Data '!$FS$4,FALSE)</f>
        <v>8.254099320684002</v>
      </c>
    </row>
    <row r="143" spans="1:6" ht="12.75">
      <c r="A143" s="30" t="s">
        <v>12</v>
      </c>
      <c r="B143" s="21" t="str">
        <f>' 3. Master Data '!B151</f>
        <v>Pike TB #432</v>
      </c>
      <c r="C143" s="69">
        <f>VLOOKUP(B143,' 3. Master Data '!$B$11:$FU$167,' 3. Master Data '!$FR$4,FALSE)</f>
        <v>767.04</v>
      </c>
      <c r="D143" s="69">
        <f>VLOOKUP(B143,' 3. Master Data '!$B$11:$FU$167,' 3. Master Data '!$FT$4,FALSE)</f>
        <v>240.7933333333334</v>
      </c>
      <c r="E143" s="69">
        <f t="shared" si="2"/>
        <v>1007.8333333333334</v>
      </c>
      <c r="F143" s="357">
        <f>VLOOKUP(B143,' 3. Master Data '!$B$11:$FU$167,' 3. Master Data '!$FS$4,FALSE)</f>
        <v>8.277729974968711</v>
      </c>
    </row>
    <row r="144" spans="1:6" ht="12.75">
      <c r="A144" s="30" t="s">
        <v>12</v>
      </c>
      <c r="B144" s="21" t="str">
        <f>' 3. Master Data '!B152</f>
        <v>Pike TB #433</v>
      </c>
      <c r="C144" s="69">
        <f>VLOOKUP(B144,' 3. Master Data '!$B$11:$FU$167,' 3. Master Data '!$FR$4,FALSE)</f>
        <v>1335.5900000000001</v>
      </c>
      <c r="D144" s="69">
        <f>VLOOKUP(B144,' 3. Master Data '!$B$11:$FU$167,' 3. Master Data '!$FT$4,FALSE)</f>
        <v>601.4877777777776</v>
      </c>
      <c r="E144" s="69">
        <f t="shared" si="2"/>
        <v>1937.0777777777778</v>
      </c>
      <c r="F144" s="357">
        <f>VLOOKUP(B144,' 3. Master Data '!$B$11:$FU$167,' 3. Master Data '!$FS$4,FALSE)</f>
        <v>9.137227742046585</v>
      </c>
    </row>
    <row r="145" spans="1:6" ht="12.75">
      <c r="A145" s="30" t="s">
        <v>12</v>
      </c>
      <c r="B145" s="21" t="str">
        <f>' 3. Master Data '!B153</f>
        <v>Pike TB #434</v>
      </c>
      <c r="C145" s="69">
        <f>VLOOKUP(B145,' 3. Master Data '!$B$11:$FU$167,' 3. Master Data '!$FR$4,FALSE)</f>
        <v>812.4399999999999</v>
      </c>
      <c r="D145" s="69">
        <f>VLOOKUP(B145,' 3. Master Data '!$B$11:$FU$167,' 3. Master Data '!$FT$4,FALSE)</f>
        <v>338.6107936507939</v>
      </c>
      <c r="E145" s="69">
        <f t="shared" si="2"/>
        <v>1151.0507936507938</v>
      </c>
      <c r="F145" s="357">
        <f>VLOOKUP(B145,' 3. Master Data '!$B$11:$FU$167,' 3. Master Data '!$FS$4,FALSE)</f>
        <v>8.92572990005416</v>
      </c>
    </row>
    <row r="146" spans="1:6" ht="12.75">
      <c r="A146" s="30" t="s">
        <v>12</v>
      </c>
      <c r="B146" s="21" t="str">
        <f>' 3. Master Data '!B154</f>
        <v>Pike TB #435</v>
      </c>
      <c r="C146" s="69">
        <f>VLOOKUP(B146,' 3. Master Data '!$B$11:$FU$167,' 3. Master Data '!$FR$4,FALSE)</f>
        <v>1261.79</v>
      </c>
      <c r="D146" s="69">
        <f>VLOOKUP(B146,' 3. Master Data '!$B$11:$FU$167,' 3. Master Data '!$FT$4,FALSE)</f>
        <v>567.1798412698413</v>
      </c>
      <c r="E146" s="69">
        <f t="shared" si="2"/>
        <v>1828.9698412698413</v>
      </c>
      <c r="F146" s="357">
        <f>VLOOKUP(B146,' 3. Master Data '!$B$11:$FU$167,' 3. Master Data '!$FS$4,FALSE)</f>
        <v>9.131876144207832</v>
      </c>
    </row>
    <row r="147" spans="1:6" ht="12.75">
      <c r="A147" s="30" t="s">
        <v>12</v>
      </c>
      <c r="B147" s="21" t="str">
        <f>' 3. Master Data '!B155</f>
        <v>Pike TB #436</v>
      </c>
      <c r="C147" s="69">
        <f>VLOOKUP(B147,' 3. Master Data '!$B$11:$FU$167,' 3. Master Data '!$FR$4,FALSE)</f>
        <v>748.33</v>
      </c>
      <c r="D147" s="69">
        <f>VLOOKUP(B147,' 3. Master Data '!$B$11:$FU$167,' 3. Master Data '!$FT$4,FALSE)</f>
        <v>296.9874603174602</v>
      </c>
      <c r="E147" s="69">
        <f t="shared" si="2"/>
        <v>1045.3174603174602</v>
      </c>
      <c r="F147" s="357">
        <f>VLOOKUP(B147,' 3. Master Data '!$B$11:$FU$167,' 3. Master Data '!$FS$4,FALSE)</f>
        <v>8.800261916534149</v>
      </c>
    </row>
    <row r="148" spans="1:6" ht="12.75">
      <c r="A148" s="30" t="s">
        <v>12</v>
      </c>
      <c r="B148" s="21" t="str">
        <f>' 3. Master Data '!B156</f>
        <v>Pike TB #437</v>
      </c>
      <c r="C148" s="69">
        <f>VLOOKUP(B148,' 3. Master Data '!$B$11:$FU$167,' 3. Master Data '!$FR$4,FALSE)</f>
        <v>2099.04</v>
      </c>
      <c r="D148" s="69">
        <f>VLOOKUP(B148,' 3. Master Data '!$B$11:$FU$167,' 3. Master Data '!$FT$4,FALSE)</f>
        <v>1347.906031746032</v>
      </c>
      <c r="E148" s="69">
        <f t="shared" si="2"/>
        <v>3446.946031746032</v>
      </c>
      <c r="F148" s="357">
        <f>VLOOKUP(B148,' 3. Master Data '!$B$11:$FU$167,' 3. Master Data '!$FS$4,FALSE)</f>
        <v>10.345567497522678</v>
      </c>
    </row>
    <row r="149" spans="1:6" ht="12.75">
      <c r="A149" s="30" t="s">
        <v>12</v>
      </c>
      <c r="B149" s="21" t="str">
        <f>' 3. Master Data '!B157</f>
        <v>Pike TB #438</v>
      </c>
      <c r="C149" s="69">
        <f>VLOOKUP(B149,' 3. Master Data '!$B$11:$FU$167,' 3. Master Data '!$FR$4,FALSE)</f>
        <v>1083.69</v>
      </c>
      <c r="D149" s="69">
        <f>VLOOKUP(B149,' 3. Master Data '!$B$11:$FU$167,' 3. Master Data '!$FT$4,FALSE)</f>
        <v>420.4179365079367</v>
      </c>
      <c r="E149" s="69">
        <f t="shared" si="2"/>
        <v>1504.1079365079368</v>
      </c>
      <c r="F149" s="357">
        <f>VLOOKUP(B149,' 3. Master Data '!$B$11:$FU$167,' 3. Master Data '!$FS$4,FALSE)</f>
        <v>8.744087331247867</v>
      </c>
    </row>
    <row r="150" spans="1:6" ht="12.75">
      <c r="A150" s="30" t="s">
        <v>12</v>
      </c>
      <c r="B150" s="21" t="str">
        <f>' 3. Master Data '!B158</f>
        <v>Simpson TB #910</v>
      </c>
      <c r="C150" s="69">
        <f>VLOOKUP(B150,' 3. Master Data '!$B$11:$FU$167,' 3. Master Data '!$FR$4,FALSE)</f>
        <v>3426.46</v>
      </c>
      <c r="D150" s="69">
        <f>VLOOKUP(B150,' 3. Master Data '!$B$11:$FU$167,' 3. Master Data '!$FT$4,FALSE)</f>
        <v>1046.0704347826086</v>
      </c>
      <c r="E150" s="69">
        <f t="shared" si="2"/>
        <v>4472.530434782609</v>
      </c>
      <c r="F150" s="357">
        <f>VLOOKUP(B150,' 3. Master Data '!$B$11:$FU$167,' 3. Master Data '!$FS$4,FALSE)</f>
        <v>9.006514011545443</v>
      </c>
    </row>
    <row r="151" spans="1:6" ht="12.75">
      <c r="A151" s="30" t="s">
        <v>12</v>
      </c>
      <c r="B151" s="21" t="str">
        <f>' 3. Master Data '!B159</f>
        <v>Todd TB #310</v>
      </c>
      <c r="C151" s="69">
        <f>VLOOKUP(B151,' 3. Master Data '!$B$11:$FU$167,' 3. Master Data '!$FR$4,FALSE)</f>
        <v>1466.43</v>
      </c>
      <c r="D151" s="69">
        <f>VLOOKUP(B151,' 3. Master Data '!$B$11:$FU$167,' 3. Master Data '!$FT$4,FALSE)</f>
        <v>285.91487179487194</v>
      </c>
      <c r="E151" s="69">
        <f t="shared" si="2"/>
        <v>1752.344871794872</v>
      </c>
      <c r="F151" s="357">
        <f>VLOOKUP(B151,' 3. Master Data '!$B$11:$FU$167,' 3. Master Data '!$FS$4,FALSE)</f>
        <v>9.320792673363202</v>
      </c>
    </row>
    <row r="152" spans="1:6" ht="12.75">
      <c r="A152" s="30" t="s">
        <v>12</v>
      </c>
      <c r="B152" s="21" t="str">
        <f>' 3. Master Data '!B160</f>
        <v>Trigg TB #10</v>
      </c>
      <c r="C152" s="69">
        <f>VLOOKUP(B152,' 3. Master Data '!$B$11:$FU$167,' 3. Master Data '!$FR$4,FALSE)</f>
        <v>1380.69</v>
      </c>
      <c r="D152" s="69">
        <f>VLOOKUP(B152,' 3. Master Data '!$B$11:$FU$167,' 3. Master Data '!$FT$4,FALSE)</f>
        <v>463.7514285714285</v>
      </c>
      <c r="E152" s="69">
        <f t="shared" si="2"/>
        <v>1844.4414285714286</v>
      </c>
      <c r="F152" s="357">
        <f>VLOOKUP(B152,' 3. Master Data '!$B$11:$FU$167,' 3. Master Data '!$FS$4,FALSE)</f>
        <v>9.35118672547784</v>
      </c>
    </row>
    <row r="153" spans="1:6" ht="12.75">
      <c r="A153" s="30" t="s">
        <v>12</v>
      </c>
      <c r="B153" s="21" t="str">
        <f>' 3. Master Data '!B161</f>
        <v>Warren TB #1101</v>
      </c>
      <c r="C153" s="69">
        <f>VLOOKUP(B153,' 3. Master Data '!$B$11:$FU$167,' 3. Master Data '!$FR$4,FALSE)</f>
        <v>1177.3899999999999</v>
      </c>
      <c r="D153" s="69">
        <f>VLOOKUP(B153,' 3. Master Data '!$B$11:$FU$167,' 3. Master Data '!$FT$4,FALSE)</f>
        <v>24.628918918919</v>
      </c>
      <c r="E153" s="69">
        <f t="shared" si="2"/>
        <v>1202.0189189189189</v>
      </c>
      <c r="F153" s="357">
        <f>VLOOKUP(B153,' 3. Master Data '!$B$11:$FU$167,' 3. Master Data '!$FS$4,FALSE)</f>
        <v>7.554794927763954</v>
      </c>
    </row>
    <row r="154" spans="1:6" ht="12.75">
      <c r="A154" s="30" t="s">
        <v>12</v>
      </c>
      <c r="B154" s="21" t="str">
        <f>' 3. Master Data '!B162</f>
        <v>Warren TB #1102</v>
      </c>
      <c r="C154" s="69">
        <f>VLOOKUP(B154,' 3. Master Data '!$B$11:$FU$167,' 3. Master Data '!$FR$4,FALSE)</f>
        <v>1363.5600000000002</v>
      </c>
      <c r="D154" s="69">
        <f>VLOOKUP(B154,' 3. Master Data '!$B$11:$FU$167,' 3. Master Data '!$FT$4,FALSE)</f>
        <v>274.4263636363637</v>
      </c>
      <c r="E154" s="69">
        <f t="shared" si="2"/>
        <v>1637.9863636363639</v>
      </c>
      <c r="F154" s="357">
        <f>VLOOKUP(B154,' 3. Master Data '!$B$11:$FU$167,' 3. Master Data '!$FS$4,FALSE)</f>
        <v>7.928297984687142</v>
      </c>
    </row>
    <row r="155" spans="1:6" ht="12.75">
      <c r="A155" s="30" t="s">
        <v>12</v>
      </c>
      <c r="B155" s="21" t="str">
        <f>' 3. Master Data '!B163</f>
        <v>Warren TB #1103</v>
      </c>
      <c r="C155" s="69">
        <f>VLOOKUP(B155,' 3. Master Data '!$B$11:$FU$167,' 3. Master Data '!$FR$4,FALSE)</f>
        <v>1691.9299999999998</v>
      </c>
      <c r="D155" s="69">
        <f>VLOOKUP(B155,' 3. Master Data '!$B$11:$FU$167,' 3. Master Data '!$FT$4,FALSE)</f>
        <v>174.03086956521702</v>
      </c>
      <c r="E155" s="69">
        <f t="shared" si="2"/>
        <v>1865.9608695652169</v>
      </c>
      <c r="F155" s="357">
        <f>VLOOKUP(B155,' 3. Master Data '!$B$11:$FU$167,' 3. Master Data '!$FS$4,FALSE)</f>
        <v>7.609729716950464</v>
      </c>
    </row>
    <row r="156" spans="1:6" ht="12.75">
      <c r="A156" s="30" t="s">
        <v>12</v>
      </c>
      <c r="B156" s="21" t="str">
        <f>' 3. Master Data '!B164</f>
        <v>Warren TB #1104</v>
      </c>
      <c r="C156" s="69">
        <f>VLOOKUP(B156,' 3. Master Data '!$B$11:$FU$167,' 3. Master Data '!$FR$4,FALSE)</f>
        <v>1098.32</v>
      </c>
      <c r="D156" s="69">
        <f>VLOOKUP(B156,' 3. Master Data '!$B$11:$FU$167,' 3. Master Data '!$FT$4,FALSE)</f>
        <v>63.16750000000002</v>
      </c>
      <c r="E156" s="69">
        <f t="shared" si="2"/>
        <v>1161.4875</v>
      </c>
      <c r="F156" s="357">
        <f>VLOOKUP(B156,' 3. Master Data '!$B$11:$FU$167,' 3. Master Data '!$FS$4,FALSE)</f>
        <v>7.614092432078083</v>
      </c>
    </row>
    <row r="157" spans="1:6" ht="12.75">
      <c r="A157" s="30" t="s">
        <v>12</v>
      </c>
      <c r="B157" s="21" t="str">
        <f>' 3. Master Data '!B165</f>
        <v>Whitley TB #105</v>
      </c>
      <c r="C157" s="69">
        <f>VLOOKUP(B157,' 3. Master Data '!$B$11:$FU$167,' 3. Master Data '!$FR$4,FALSE)</f>
        <v>1391.9500000000003</v>
      </c>
      <c r="D157" s="69">
        <f>VLOOKUP(B157,' 3. Master Data '!$B$11:$FU$167,' 3. Master Data '!$FT$4,FALSE)</f>
        <v>738.4128571428569</v>
      </c>
      <c r="E157" s="69">
        <f t="shared" si="2"/>
        <v>2130.362857142857</v>
      </c>
      <c r="F157" s="357">
        <f>VLOOKUP(B157,' 3. Master Data '!$B$11:$FU$167,' 3. Master Data '!$FS$4,FALSE)</f>
        <v>10.713416430187864</v>
      </c>
    </row>
    <row r="158" spans="1:6" ht="12.75">
      <c r="A158" s="30" t="s">
        <v>12</v>
      </c>
      <c r="B158" s="21" t="str">
        <f>' 3. Master Data '!B166</f>
        <v>Williamstown IndependentTB #30</v>
      </c>
      <c r="C158" s="69">
        <f>VLOOKUP(B158,' 3. Master Data '!$B$11:$FU$167,' 3. Master Data '!$FR$4,FALSE)</f>
        <v>464.65000000000003</v>
      </c>
      <c r="D158" s="69">
        <f>VLOOKUP(B158,' 3. Master Data '!$B$11:$FU$167,' 3. Master Data '!$FT$4,FALSE)</f>
        <v>-26.930000000000064</v>
      </c>
      <c r="E158" s="69">
        <f t="shared" si="2"/>
        <v>437.71999999999997</v>
      </c>
      <c r="F158" s="357">
        <f>VLOOKUP(B158,' 3. Master Data '!$B$11:$FU$167,' 3. Master Data '!$FS$4,FALSE)</f>
        <v>8.007360378779726</v>
      </c>
    </row>
    <row r="159" spans="1:6" ht="13.5" thickBot="1">
      <c r="A159" s="178" t="s">
        <v>12</v>
      </c>
      <c r="B159" s="360" t="str">
        <f>' 3. Master Data '!B167</f>
        <v>Williamstown IndependentTB #32</v>
      </c>
      <c r="C159" s="79">
        <f>VLOOKUP(B159,' 3. Master Data '!$B$11:$FU$167,' 3. Master Data '!$FR$4,FALSE)</f>
        <v>486.56</v>
      </c>
      <c r="D159" s="79">
        <f>VLOOKUP(B159,' 3. Master Data '!$B$11:$FU$167,' 3. Master Data '!$FT$4,FALSE)</f>
        <v>-33.263529411764694</v>
      </c>
      <c r="E159" s="79">
        <f t="shared" si="2"/>
        <v>453.2964705882353</v>
      </c>
      <c r="F159" s="361">
        <f>VLOOKUP(B159,' 3. Master Data '!$B$11:$FU$167,' 3. Master Data '!$FS$4,FALSE)</f>
        <v>7.918900032883919</v>
      </c>
    </row>
    <row r="160" spans="3:7" ht="13.5" thickBot="1">
      <c r="C160" s="367">
        <f>SUM(C3:C159)</f>
        <v>226628.51000000007</v>
      </c>
      <c r="D160" s="368">
        <f>SUM(D3:D159)</f>
        <v>79578.27614093378</v>
      </c>
      <c r="E160" s="368">
        <f>SUM(E3:E159)</f>
        <v>306206.7861409339</v>
      </c>
      <c r="F160" s="369">
        <f>AVERAGE(F3:F159)</f>
        <v>8.349636844470954</v>
      </c>
      <c r="G160" s="57" t="s">
        <v>191</v>
      </c>
    </row>
  </sheetData>
  <sheetProtection password="CDAA" sheet="1" objects="1" scenarios="1" autoFilter="0" pivotTables="0"/>
  <autoFilter ref="A2:F160"/>
  <mergeCells count="1">
    <mergeCell ref="H2:I2"/>
  </mergeCells>
  <conditionalFormatting sqref="A124">
    <cfRule type="expression" priority="2" dxfId="6" stopIfTrue="1">
      <formula>MOD(ROW(),2)=1</formula>
    </cfRule>
  </conditionalFormatting>
  <conditionalFormatting sqref="B124:E124">
    <cfRule type="expression" priority="3" dxfId="6" stopIfTrue="1">
      <formula>MOD(ROW(),2)=1</formula>
    </cfRule>
  </conditionalFormatting>
  <conditionalFormatting sqref="F124">
    <cfRule type="expression" priority="1" dxfId="6" stopIfTrue="1">
      <formula>MOD(ROW(),2)=1</formula>
    </cfRule>
  </conditionalFormatting>
  <conditionalFormatting sqref="B3:E123 B125:E159">
    <cfRule type="expression" priority="6" dxfId="6" stopIfTrue="1">
      <formula>MOD(ROW(),2)=1</formula>
    </cfRule>
  </conditionalFormatting>
  <conditionalFormatting sqref="A3:A123 A125:A159">
    <cfRule type="expression" priority="5" dxfId="6" stopIfTrue="1">
      <formula>MOD(ROW(),2)=1</formula>
    </cfRule>
  </conditionalFormatting>
  <conditionalFormatting sqref="F3:F123 F125:F159">
    <cfRule type="expression" priority="4" dxfId="6" stopIfTrue="1">
      <formula>MOD(ROW(),2)=1</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00102615356"/>
  </sheetPr>
  <dimension ref="A1:F157"/>
  <sheetViews>
    <sheetView workbookViewId="0" topLeftCell="A133">
      <selection activeCell="A157" sqref="A157"/>
    </sheetView>
  </sheetViews>
  <sheetFormatPr defaultColWidth="9.140625" defaultRowHeight="12.75"/>
  <cols>
    <col min="1" max="1" width="17.7109375" style="0" customWidth="1"/>
    <col min="2" max="2" width="14.00390625" style="0" bestFit="1" customWidth="1"/>
    <col min="3" max="3" width="13.8515625" style="0" bestFit="1" customWidth="1"/>
  </cols>
  <sheetData>
    <row r="1" spans="1:6" s="57" customFormat="1" ht="12.75">
      <c r="A1" s="61" t="s">
        <v>155</v>
      </c>
      <c r="B1" s="62" t="s">
        <v>157</v>
      </c>
      <c r="C1" s="62" t="s">
        <v>158</v>
      </c>
      <c r="D1" s="61" t="s">
        <v>153</v>
      </c>
      <c r="E1" s="62" t="s">
        <v>159</v>
      </c>
      <c r="F1" s="63" t="s">
        <v>154</v>
      </c>
    </row>
    <row r="2" spans="1:6" ht="12.75">
      <c r="A2" s="21" t="str">
        <f>'6. 2012 Fuel saved table'!B13</f>
        <v>BreathittTB #1</v>
      </c>
      <c r="B2" s="59">
        <f>VLOOKUP(A2,'6. 2012 Fuel saved table'!$B$3:$E$159,2,FALSE)</f>
        <v>1672.88</v>
      </c>
      <c r="C2" s="59">
        <f>VLOOKUP(A2,'6. 2012 Fuel saved table'!$B$3:$E$159,3,FALSE)</f>
        <v>1354.0790443686005</v>
      </c>
      <c r="D2" s="32">
        <f>VLOOKUP(A2,' 3. Master Data '!$B$11:$FU$167,' 3. Master Data '!$FS$4,FALSE)</f>
        <v>10.603259050260627</v>
      </c>
      <c r="E2" s="60">
        <f>VLOOKUP(A2,'6. 2012 Fuel saved table'!$B$3:$E$159,4,FALSE)</f>
        <v>3026.9590443686006</v>
      </c>
      <c r="F2" s="58">
        <f aca="true" t="shared" si="0" ref="F2:F33">C2/E2</f>
        <v>0.4473397309050974</v>
      </c>
    </row>
    <row r="3" spans="1:6" ht="12.75">
      <c r="A3" s="21" t="str">
        <f>'6. 2012 Fuel saved table'!B133</f>
        <v>Pike TB #421</v>
      </c>
      <c r="B3" s="59">
        <f>VLOOKUP(A3,'6. 2012 Fuel saved table'!$B$3:$E$159,2,FALSE)</f>
        <v>655.61</v>
      </c>
      <c r="C3" s="59">
        <f>VLOOKUP(A3,'6. 2012 Fuel saved table'!$B$3:$E$159,3,FALSE)</f>
        <v>523.3915873015875</v>
      </c>
      <c r="D3" s="32">
        <f>VLOOKUP(A3,' 3. Master Data '!$B$11:$FU$167,' 3. Master Data '!$FS$4,FALSE)</f>
        <v>11.329464163145774</v>
      </c>
      <c r="E3" s="60">
        <f>VLOOKUP(A3,'6. 2012 Fuel saved table'!$B$3:$E$159,4,FALSE)</f>
        <v>1179.0015873015875</v>
      </c>
      <c r="F3" s="58">
        <f t="shared" si="0"/>
        <v>0.44392780547436567</v>
      </c>
    </row>
    <row r="4" spans="1:6" ht="12.75">
      <c r="A4" s="21" t="str">
        <f>'6. 2012 Fuel saved table'!B115</f>
        <v>Pike TB #398</v>
      </c>
      <c r="B4" s="59">
        <f>VLOOKUP(A4,'6. 2012 Fuel saved table'!$B$3:$E$159,2,FALSE)</f>
        <v>1033.4699999999998</v>
      </c>
      <c r="C4" s="59">
        <f>VLOOKUP(A4,'6. 2012 Fuel saved table'!$B$3:$E$159,3,FALSE)</f>
        <v>730.839523809524</v>
      </c>
      <c r="D4" s="32">
        <f>VLOOKUP(A4,' 3. Master Data '!$B$11:$FU$167,' 3. Master Data '!$FS$4,FALSE)</f>
        <v>10.755174315655028</v>
      </c>
      <c r="E4" s="60">
        <f>VLOOKUP(A4,'6. 2012 Fuel saved table'!$B$3:$E$159,4,FALSE)</f>
        <v>1764.3095238095239</v>
      </c>
      <c r="F4" s="58">
        <f t="shared" si="0"/>
        <v>0.41423543541922525</v>
      </c>
    </row>
    <row r="5" spans="1:6" ht="12.75">
      <c r="A5" s="21" t="str">
        <f>'6. 2012 Fuel saved table'!B73</f>
        <v>Jefferson TB #1231</v>
      </c>
      <c r="B5" s="59">
        <f>VLOOKUP(A5,'6. 2012 Fuel saved table'!$B$3:$E$159,2,FALSE)</f>
        <v>1053.08</v>
      </c>
      <c r="C5" s="59">
        <f>VLOOKUP(A5,'6. 2012 Fuel saved table'!$B$3:$E$159,3,FALSE)</f>
        <v>706.6888442211057</v>
      </c>
      <c r="D5" s="32">
        <f>VLOOKUP(A5,' 3. Master Data '!$B$11:$FU$167,' 3. Master Data '!$FS$4,FALSE)</f>
        <v>9.976279105101227</v>
      </c>
      <c r="E5" s="60">
        <f>VLOOKUP(A5,'6. 2012 Fuel saved table'!$B$3:$E$159,4,FALSE)</f>
        <v>1759.7688442211056</v>
      </c>
      <c r="F5" s="58">
        <f t="shared" si="0"/>
        <v>0.40158049538255947</v>
      </c>
    </row>
    <row r="6" spans="1:6" ht="12.75">
      <c r="A6" s="21" t="str">
        <f>'6. 2012 Fuel saved table'!B52</f>
        <v>Jefferson TB #1148</v>
      </c>
      <c r="B6" s="59">
        <f>VLOOKUP(A6,'6. 2012 Fuel saved table'!$B$3:$E$159,2,FALSE)</f>
        <v>2132.2200000000003</v>
      </c>
      <c r="C6" s="59">
        <f>VLOOKUP(A6,'6. 2012 Fuel saved table'!$B$3:$E$159,3,FALSE)</f>
        <v>1373.0563819095478</v>
      </c>
      <c r="D6" s="32">
        <f>VLOOKUP(A6,' 3. Master Data '!$B$11:$FU$167,' 3. Master Data '!$FS$4,FALSE)</f>
        <v>9.814418774798096</v>
      </c>
      <c r="E6" s="60">
        <f>VLOOKUP(A6,'6. 2012 Fuel saved table'!$B$3:$E$159,4,FALSE)</f>
        <v>3505.276381909548</v>
      </c>
      <c r="F6" s="58">
        <f t="shared" si="0"/>
        <v>0.3917113038491864</v>
      </c>
    </row>
    <row r="7" spans="1:6" ht="12.75">
      <c r="A7" s="21" t="str">
        <f>'6. 2012 Fuel saved table'!B148</f>
        <v>Pike TB #437</v>
      </c>
      <c r="B7" s="59">
        <f>VLOOKUP(A7,'6. 2012 Fuel saved table'!$B$3:$E$159,2,FALSE)</f>
        <v>2099.04</v>
      </c>
      <c r="C7" s="59">
        <f>VLOOKUP(A7,'6. 2012 Fuel saved table'!$B$3:$E$159,3,FALSE)</f>
        <v>1347.906031746032</v>
      </c>
      <c r="D7" s="32">
        <f>VLOOKUP(A7,' 3. Master Data '!$B$11:$FU$167,' 3. Master Data '!$FS$4,FALSE)</f>
        <v>10.345567497522678</v>
      </c>
      <c r="E7" s="60">
        <f>VLOOKUP(A7,'6. 2012 Fuel saved table'!$B$3:$E$159,4,FALSE)</f>
        <v>3446.946031746032</v>
      </c>
      <c r="F7" s="58">
        <f t="shared" si="0"/>
        <v>0.39104355546386593</v>
      </c>
    </row>
    <row r="8" spans="1:6" ht="12.75">
      <c r="A8" s="21" t="str">
        <f>'6. 2012 Fuel saved table'!B114</f>
        <v>Pike TB #397</v>
      </c>
      <c r="B8" s="59">
        <f>VLOOKUP(A8,'6. 2012 Fuel saved table'!$B$3:$E$159,2,FALSE)</f>
        <v>2124.88</v>
      </c>
      <c r="C8" s="59">
        <f>VLOOKUP(A8,'6. 2012 Fuel saved table'!$B$3:$E$159,3,FALSE)</f>
        <v>1360.3088888888888</v>
      </c>
      <c r="D8" s="32">
        <f>VLOOKUP(A8,' 3. Master Data '!$B$11:$FU$167,' 3. Master Data '!$FS$4,FALSE)</f>
        <v>10.33314351869282</v>
      </c>
      <c r="E8" s="60">
        <f>VLOOKUP(A8,'6. 2012 Fuel saved table'!$B$3:$E$159,4,FALSE)</f>
        <v>3485.188888888889</v>
      </c>
      <c r="F8" s="58">
        <f t="shared" si="0"/>
        <v>0.39031138117812836</v>
      </c>
    </row>
    <row r="9" spans="1:6" ht="12.75">
      <c r="A9" s="21" t="str">
        <f>'6. 2012 Fuel saved table'!B20</f>
        <v>BreathittTB #1321</v>
      </c>
      <c r="B9" s="59">
        <f>VLOOKUP(A9,'6. 2012 Fuel saved table'!$B$3:$E$159,2,FALSE)</f>
        <v>830.6199999999999</v>
      </c>
      <c r="C9" s="59">
        <f>VLOOKUP(A9,'6. 2012 Fuel saved table'!$B$3:$E$159,3,FALSE)</f>
        <v>531.2769230769229</v>
      </c>
      <c r="D9" s="32">
        <f>VLOOKUP(A9,' 3. Master Data '!$B$11:$FU$167,' 3. Master Data '!$FS$4,FALSE)</f>
        <v>10.657496809612097</v>
      </c>
      <c r="E9" s="60">
        <f>VLOOKUP(A9,'6. 2012 Fuel saved table'!$B$3:$E$159,4,FALSE)</f>
        <v>1361.8969230769228</v>
      </c>
      <c r="F9" s="58">
        <f t="shared" si="0"/>
        <v>0.39010068535628467</v>
      </c>
    </row>
    <row r="10" spans="1:6" ht="12.75">
      <c r="A10" s="21" t="str">
        <f>'6. 2012 Fuel saved table'!B131</f>
        <v>Pike TB #419</v>
      </c>
      <c r="B10" s="59">
        <f>VLOOKUP(A10,'6. 2012 Fuel saved table'!$B$3:$E$159,2,FALSE)</f>
        <v>1276.79</v>
      </c>
      <c r="C10" s="59">
        <f>VLOOKUP(A10,'6. 2012 Fuel saved table'!$B$3:$E$159,3,FALSE)</f>
        <v>782.2906349206346</v>
      </c>
      <c r="D10" s="32">
        <f>VLOOKUP(A10,' 3. Master Data '!$B$11:$FU$167,' 3. Master Data '!$FS$4,FALSE)</f>
        <v>10.16001691742573</v>
      </c>
      <c r="E10" s="60">
        <f>VLOOKUP(A10,'6. 2012 Fuel saved table'!$B$3:$E$159,4,FALSE)</f>
        <v>2059.0806349206346</v>
      </c>
      <c r="F10" s="58">
        <f t="shared" si="0"/>
        <v>0.3799222923345046</v>
      </c>
    </row>
    <row r="11" spans="1:6" ht="12.75">
      <c r="A11" s="21" t="str">
        <f>'6. 2012 Fuel saved table'!B18</f>
        <v>BreathittTB #1018</v>
      </c>
      <c r="B11" s="59">
        <f>VLOOKUP(A11,'6. 2012 Fuel saved table'!$B$3:$E$159,2,FALSE)</f>
        <v>746.92</v>
      </c>
      <c r="C11" s="59">
        <f>VLOOKUP(A11,'6. 2012 Fuel saved table'!$B$3:$E$159,3,FALSE)</f>
        <v>451.3445161290323</v>
      </c>
      <c r="D11" s="32">
        <f>VLOOKUP(A11,' 3. Master Data '!$B$11:$FU$167,' 3. Master Data '!$FS$4,FALSE)</f>
        <v>9.946500294542924</v>
      </c>
      <c r="E11" s="60">
        <f>VLOOKUP(A11,'6. 2012 Fuel saved table'!$B$3:$E$159,4,FALSE)</f>
        <v>1198.2645161290322</v>
      </c>
      <c r="F11" s="58">
        <f t="shared" si="0"/>
        <v>0.3766651770571418</v>
      </c>
    </row>
    <row r="12" spans="1:6" ht="12.75">
      <c r="A12" s="21" t="str">
        <f>'6. 2012 Fuel saved table'!B12</f>
        <v>BreathittTB #30</v>
      </c>
      <c r="B12" s="59">
        <f>VLOOKUP(A12,'6. 2012 Fuel saved table'!$B$3:$E$159,2,FALSE)</f>
        <v>1162.55</v>
      </c>
      <c r="C12" s="59">
        <f>VLOOKUP(A12,'6. 2012 Fuel saved table'!$B$3:$E$159,3,FALSE)</f>
        <v>700.5206896551724</v>
      </c>
      <c r="D12" s="32">
        <f>VLOOKUP(A12,' 3. Master Data '!$B$11:$FU$167,' 3. Master Data '!$FS$4,FALSE)</f>
        <v>9.294920648574255</v>
      </c>
      <c r="E12" s="60">
        <f>VLOOKUP(A12,'6. 2012 Fuel saved table'!$B$3:$E$159,4,FALSE)</f>
        <v>1863.0706896551724</v>
      </c>
      <c r="F12" s="58">
        <f t="shared" si="0"/>
        <v>0.37600327971711517</v>
      </c>
    </row>
    <row r="13" spans="1:6" ht="12.75">
      <c r="A13" s="21" t="str">
        <f>'6. 2012 Fuel saved table'!B124</f>
        <v>Pike TB #412</v>
      </c>
      <c r="B13" s="59">
        <f>VLOOKUP(A13,'6. 2012 Fuel saved table'!$B$3:$E$159,2,FALSE)</f>
        <v>1259.1399999999999</v>
      </c>
      <c r="C13" s="59">
        <f>VLOOKUP(A13,'6. 2012 Fuel saved table'!$B$3:$E$159,3,FALSE)</f>
        <v>745.40126984127</v>
      </c>
      <c r="D13" s="32">
        <f>VLOOKUP(A13,' 3. Master Data '!$B$11:$FU$167,' 3. Master Data '!$FS$4,FALSE)</f>
        <v>10.029551916387376</v>
      </c>
      <c r="E13" s="60">
        <f>VLOOKUP(A13,'6. 2012 Fuel saved table'!$B$3:$E$159,4,FALSE)</f>
        <v>2004.54126984127</v>
      </c>
      <c r="F13" s="58">
        <f t="shared" si="0"/>
        <v>0.37185628505433305</v>
      </c>
    </row>
    <row r="14" spans="1:6" ht="12.75">
      <c r="A14" s="21" t="str">
        <f>'6. 2012 Fuel saved table'!B90</f>
        <v>Jefferson IC #1121</v>
      </c>
      <c r="B14" s="59">
        <f>VLOOKUP(A14,'6. 2012 Fuel saved table'!$B$3:$E$159,2,FALSE)</f>
        <v>4300.25</v>
      </c>
      <c r="C14" s="59">
        <f>VLOOKUP(A14,'6. 2012 Fuel saved table'!$B$3:$E$159,3,FALSE)</f>
        <v>2530.9711055276393</v>
      </c>
      <c r="D14" s="32">
        <f>VLOOKUP(A14,' 3. Master Data '!$B$11:$FU$167,' 3. Master Data '!$FS$4,FALSE)</f>
        <v>9.483725364804373</v>
      </c>
      <c r="E14" s="60">
        <f>VLOOKUP(A14,'6. 2012 Fuel saved table'!$B$3:$E$159,4,FALSE)</f>
        <v>6831.221105527639</v>
      </c>
      <c r="F14" s="58">
        <f t="shared" si="0"/>
        <v>0.37050053957112383</v>
      </c>
    </row>
    <row r="15" spans="1:6" ht="12.75">
      <c r="A15" s="21" t="str">
        <f>'6. 2012 Fuel saved table'!B139</f>
        <v>Pike TB #428</v>
      </c>
      <c r="B15" s="59">
        <f>VLOOKUP(A15,'6. 2012 Fuel saved table'!$B$3:$E$159,2,FALSE)</f>
        <v>1818.3</v>
      </c>
      <c r="C15" s="59">
        <f>VLOOKUP(A15,'6. 2012 Fuel saved table'!$B$3:$E$159,3,FALSE)</f>
        <v>1069.9412698412696</v>
      </c>
      <c r="D15" s="32">
        <f>VLOOKUP(A15,' 3. Master Data '!$B$11:$FU$167,' 3. Master Data '!$FS$4,FALSE)</f>
        <v>10.00710553814002</v>
      </c>
      <c r="E15" s="60">
        <f>VLOOKUP(A15,'6. 2012 Fuel saved table'!$B$3:$E$159,4,FALSE)</f>
        <v>2888.2412698412695</v>
      </c>
      <c r="F15" s="58">
        <f t="shared" si="0"/>
        <v>0.3704473310500375</v>
      </c>
    </row>
    <row r="16" spans="1:6" ht="12.75">
      <c r="A16" s="21" t="str">
        <f>'6. 2012 Fuel saved table'!B68</f>
        <v>Jefferson TB #1226</v>
      </c>
      <c r="B16" s="59">
        <f>VLOOKUP(A16,'6. 2012 Fuel saved table'!$B$3:$E$159,2,FALSE)</f>
        <v>1253.8700000000001</v>
      </c>
      <c r="C16" s="59">
        <f>VLOOKUP(A16,'6. 2012 Fuel saved table'!$B$3:$E$159,3,FALSE)</f>
        <v>734.9072194304858</v>
      </c>
      <c r="D16" s="32">
        <f>VLOOKUP(A16,' 3. Master Data '!$B$11:$FU$167,' 3. Master Data '!$FS$4,FALSE)</f>
        <v>9.469083716812747</v>
      </c>
      <c r="E16" s="60">
        <f>VLOOKUP(A16,'6. 2012 Fuel saved table'!$B$3:$E$159,4,FALSE)</f>
        <v>1988.777219430486</v>
      </c>
      <c r="F16" s="58">
        <f t="shared" si="0"/>
        <v>0.3695271708919397</v>
      </c>
    </row>
    <row r="17" spans="1:6" ht="12.75">
      <c r="A17" s="21" t="str">
        <f>'6. 2012 Fuel saved table'!B22</f>
        <v>BreathittTB #1333</v>
      </c>
      <c r="B17" s="59">
        <f>VLOOKUP(A17,'6. 2012 Fuel saved table'!$B$3:$E$159,2,FALSE)</f>
        <v>1069.84</v>
      </c>
      <c r="C17" s="59">
        <f>VLOOKUP(A17,'6. 2012 Fuel saved table'!$B$3:$E$159,3,FALSE)</f>
        <v>607.6584615384616</v>
      </c>
      <c r="D17" s="32">
        <f>VLOOKUP(A17,' 3. Master Data '!$B$11:$FU$167,' 3. Master Data '!$FS$4,FALSE)</f>
        <v>10.191935242653107</v>
      </c>
      <c r="E17" s="60">
        <f>VLOOKUP(A17,'6. 2012 Fuel saved table'!$B$3:$E$159,4,FALSE)</f>
        <v>1677.4984615384615</v>
      </c>
      <c r="F17" s="58">
        <f t="shared" si="0"/>
        <v>0.3622408458015323</v>
      </c>
    </row>
    <row r="18" spans="1:6" ht="12.75">
      <c r="A18" s="21" t="str">
        <f>'6. 2012 Fuel saved table'!B99</f>
        <v>LaRue TB #136</v>
      </c>
      <c r="B18" s="59">
        <f>VLOOKUP(A18,'6. 2012 Fuel saved table'!$B$3:$E$159,2,FALSE)</f>
        <v>1182.0800000000002</v>
      </c>
      <c r="C18" s="59">
        <f>VLOOKUP(A18,'6. 2012 Fuel saved table'!$B$3:$E$159,3,FALSE)</f>
        <v>661.2533333333331</v>
      </c>
      <c r="D18" s="32">
        <f>VLOOKUP(A18,' 3. Master Data '!$B$11:$FU$167,' 3. Master Data '!$FS$4,FALSE)</f>
        <v>9.356388738494855</v>
      </c>
      <c r="E18" s="60">
        <f>VLOOKUP(A18,'6. 2012 Fuel saved table'!$B$3:$E$159,4,FALSE)</f>
        <v>1843.3333333333333</v>
      </c>
      <c r="F18" s="58">
        <f t="shared" si="0"/>
        <v>0.3587269439421337</v>
      </c>
    </row>
    <row r="19" spans="1:6" ht="12.75">
      <c r="A19" s="21" t="str">
        <f>'6. 2012 Fuel saved table'!B130</f>
        <v>Pike TB #418</v>
      </c>
      <c r="B19" s="59">
        <f>VLOOKUP(A19,'6. 2012 Fuel saved table'!$B$3:$E$159,2,FALSE)</f>
        <v>1102.13</v>
      </c>
      <c r="C19" s="59">
        <f>VLOOKUP(A19,'6. 2012 Fuel saved table'!$B$3:$E$159,3,FALSE)</f>
        <v>610.6461904761904</v>
      </c>
      <c r="D19" s="32">
        <f>VLOOKUP(A19,' 3. Master Data '!$B$11:$FU$167,' 3. Master Data '!$FS$4,FALSE)</f>
        <v>9.790578243945813</v>
      </c>
      <c r="E19" s="60">
        <f>VLOOKUP(A19,'6. 2012 Fuel saved table'!$B$3:$E$159,4,FALSE)</f>
        <v>1712.7761904761905</v>
      </c>
      <c r="F19" s="58">
        <f t="shared" si="0"/>
        <v>0.35652421715788624</v>
      </c>
    </row>
    <row r="20" spans="1:6" ht="12.75">
      <c r="A20" s="21" t="str">
        <f>'6. 2012 Fuel saved table'!B120</f>
        <v>Pike TB #408</v>
      </c>
      <c r="B20" s="59">
        <f>VLOOKUP(A20,'6. 2012 Fuel saved table'!$B$3:$E$159,2,FALSE)</f>
        <v>852.7700000000001</v>
      </c>
      <c r="C20" s="59">
        <f>VLOOKUP(A20,'6. 2012 Fuel saved table'!$B$3:$E$159,3,FALSE)</f>
        <v>458.0855555555555</v>
      </c>
      <c r="D20" s="32">
        <f>VLOOKUP(A20,' 3. Master Data '!$B$11:$FU$167,' 3. Master Data '!$FS$4,FALSE)</f>
        <v>9.684193862354443</v>
      </c>
      <c r="E20" s="60">
        <f>VLOOKUP(A20,'6. 2012 Fuel saved table'!$B$3:$E$159,4,FALSE)</f>
        <v>1310.8555555555556</v>
      </c>
      <c r="F20" s="58">
        <f t="shared" si="0"/>
        <v>0.34945540232418176</v>
      </c>
    </row>
    <row r="21" spans="1:6" ht="12.75">
      <c r="A21" s="21" t="str">
        <f>'6. 2012 Fuel saved table'!B113</f>
        <v>Pike TB #396</v>
      </c>
      <c r="B21" s="59">
        <f>VLOOKUP(A21,'6. 2012 Fuel saved table'!$B$3:$E$159,2,FALSE)</f>
        <v>1095.6599999999999</v>
      </c>
      <c r="C21" s="59">
        <f>VLOOKUP(A21,'6. 2012 Fuel saved table'!$B$3:$E$159,3,FALSE)</f>
        <v>587.4273015873018</v>
      </c>
      <c r="D21" s="32">
        <f>VLOOKUP(A21,' 3. Master Data '!$B$11:$FU$167,' 3. Master Data '!$FS$4,FALSE)</f>
        <v>9.677682857820859</v>
      </c>
      <c r="E21" s="60">
        <f>VLOOKUP(A21,'6. 2012 Fuel saved table'!$B$3:$E$159,4,FALSE)</f>
        <v>1683.0873015873017</v>
      </c>
      <c r="F21" s="58">
        <f t="shared" si="0"/>
        <v>0.3490177253629716</v>
      </c>
    </row>
    <row r="22" spans="1:6" ht="12.75">
      <c r="A22" s="21" t="str">
        <f>'6. 2012 Fuel saved table'!B97</f>
        <v>LaRue TB #134</v>
      </c>
      <c r="B22" s="59">
        <f>VLOOKUP(A22,'6. 2012 Fuel saved table'!$B$3:$E$159,2,FALSE)</f>
        <v>1560.0099999999998</v>
      </c>
      <c r="C22" s="59">
        <f>VLOOKUP(A22,'6. 2012 Fuel saved table'!$B$3:$E$159,3,FALSE)</f>
        <v>828.2350000000006</v>
      </c>
      <c r="D22" s="32">
        <f>VLOOKUP(A22,' 3. Master Data '!$B$11:$FU$167,' 3. Master Data '!$FS$4,FALSE)</f>
        <v>9.185498810905061</v>
      </c>
      <c r="E22" s="60">
        <f>VLOOKUP(A22,'6. 2012 Fuel saved table'!$B$3:$E$159,4,FALSE)</f>
        <v>2388.2450000000003</v>
      </c>
      <c r="F22" s="58">
        <f t="shared" si="0"/>
        <v>0.34679649700931037</v>
      </c>
    </row>
    <row r="23" spans="1:6" ht="12.75">
      <c r="A23" s="21" t="str">
        <f>'6. 2012 Fuel saved table'!B157</f>
        <v>Whitley TB #105</v>
      </c>
      <c r="B23" s="59">
        <f>VLOOKUP(A23,'6. 2012 Fuel saved table'!$B$3:$E$159,2,FALSE)</f>
        <v>1391.9500000000003</v>
      </c>
      <c r="C23" s="59">
        <f>VLOOKUP(A23,'6. 2012 Fuel saved table'!$B$3:$E$159,3,FALSE)</f>
        <v>738.4128571428569</v>
      </c>
      <c r="D23" s="32">
        <f>VLOOKUP(A23,' 3. Master Data '!$B$11:$FU$167,' 3. Master Data '!$FS$4,FALSE)</f>
        <v>10.713416430187864</v>
      </c>
      <c r="E23" s="60">
        <f>VLOOKUP(A23,'6. 2012 Fuel saved table'!$B$3:$E$159,4,FALSE)</f>
        <v>2130.362857142857</v>
      </c>
      <c r="F23" s="58">
        <f t="shared" si="0"/>
        <v>0.3466136553531456</v>
      </c>
    </row>
    <row r="24" spans="1:6" ht="12.75">
      <c r="A24" s="21" t="str">
        <f>'6. 2012 Fuel saved table'!B129</f>
        <v>Pike TB #417</v>
      </c>
      <c r="B24" s="59">
        <f>VLOOKUP(A24,'6. 2012 Fuel saved table'!$B$3:$E$159,2,FALSE)</f>
        <v>1240.6699999999998</v>
      </c>
      <c r="C24" s="59">
        <f>VLOOKUP(A24,'6. 2012 Fuel saved table'!$B$3:$E$159,3,FALSE)</f>
        <v>653.1934920634919</v>
      </c>
      <c r="D24" s="32">
        <f>VLOOKUP(A24,' 3. Master Data '!$B$11:$FU$167,' 3. Master Data '!$FS$4,FALSE)</f>
        <v>9.61685218470665</v>
      </c>
      <c r="E24" s="60">
        <f>VLOOKUP(A24,'6. 2012 Fuel saved table'!$B$3:$E$159,4,FALSE)</f>
        <v>1893.8634920634918</v>
      </c>
      <c r="F24" s="58">
        <f t="shared" si="0"/>
        <v>0.34489998608706146</v>
      </c>
    </row>
    <row r="25" spans="1:6" ht="12.75">
      <c r="A25" s="21" t="str">
        <f>'6. 2012 Fuel saved table'!B86</f>
        <v>Jefferson IC #1125</v>
      </c>
      <c r="B25" s="59">
        <f>VLOOKUP(A25,'6. 2012 Fuel saved table'!$B$3:$E$159,2,FALSE)</f>
        <v>2907.25</v>
      </c>
      <c r="C25" s="59">
        <f>VLOOKUP(A25,'6. 2012 Fuel saved table'!$B$3:$E$159,3,FALSE)</f>
        <v>1527.557370184255</v>
      </c>
      <c r="D25" s="32">
        <f>VLOOKUP(A25,' 3. Master Data '!$B$11:$FU$167,' 3. Master Data '!$FS$4,FALSE)</f>
        <v>9.106819158999054</v>
      </c>
      <c r="E25" s="60">
        <f>VLOOKUP(A25,'6. 2012 Fuel saved table'!$B$3:$E$159,4,FALSE)</f>
        <v>4434.807370184255</v>
      </c>
      <c r="F25" s="58">
        <f t="shared" si="0"/>
        <v>0.3444472877117972</v>
      </c>
    </row>
    <row r="26" spans="1:6" ht="12.75">
      <c r="A26" s="21" t="str">
        <f>'6. 2012 Fuel saved table'!B98</f>
        <v>LaRue TB #135</v>
      </c>
      <c r="B26" s="59">
        <f>VLOOKUP(A26,'6. 2012 Fuel saved table'!$B$3:$E$159,2,FALSE)</f>
        <v>1172.9199999999998</v>
      </c>
      <c r="C26" s="59">
        <f>VLOOKUP(A26,'6. 2012 Fuel saved table'!$B$3:$E$159,3,FALSE)</f>
        <v>614.1033333333335</v>
      </c>
      <c r="D26" s="32">
        <f>VLOOKUP(A26,' 3. Master Data '!$B$11:$FU$167,' 3. Master Data '!$FS$4,FALSE)</f>
        <v>9.141407768645774</v>
      </c>
      <c r="E26" s="60">
        <f>VLOOKUP(A26,'6. 2012 Fuel saved table'!$B$3:$E$159,4,FALSE)</f>
        <v>1787.0233333333333</v>
      </c>
      <c r="F26" s="58">
        <f t="shared" si="0"/>
        <v>0.34364595127465236</v>
      </c>
    </row>
    <row r="27" spans="1:6" ht="12.75">
      <c r="A27" s="21" t="str">
        <f>'6. 2012 Fuel saved table'!B96</f>
        <v>LaRue TB #133</v>
      </c>
      <c r="B27" s="59">
        <f>VLOOKUP(A27,'6. 2012 Fuel saved table'!$B$3:$E$159,2,FALSE)</f>
        <v>1103.42</v>
      </c>
      <c r="C27" s="59">
        <f>VLOOKUP(A27,'6. 2012 Fuel saved table'!$B$3:$E$159,3,FALSE)</f>
        <v>575.3949999999998</v>
      </c>
      <c r="D27" s="32">
        <f>VLOOKUP(A27,' 3. Master Data '!$B$11:$FU$167,' 3. Master Data '!$FS$4,FALSE)</f>
        <v>9.128790487756248</v>
      </c>
      <c r="E27" s="60">
        <f>VLOOKUP(A27,'6. 2012 Fuel saved table'!$B$3:$E$159,4,FALSE)</f>
        <v>1678.8149999999998</v>
      </c>
      <c r="F27" s="58">
        <f t="shared" si="0"/>
        <v>0.3427387770540529</v>
      </c>
    </row>
    <row r="28" spans="1:6" ht="12.75">
      <c r="A28" s="21" t="str">
        <f>'6. 2012 Fuel saved table'!B17</f>
        <v>BreathittTB #1060</v>
      </c>
      <c r="B28" s="59">
        <f>VLOOKUP(A28,'6. 2012 Fuel saved table'!$B$3:$E$159,2,FALSE)</f>
        <v>1320.18</v>
      </c>
      <c r="C28" s="59">
        <f>VLOOKUP(A28,'6. 2012 Fuel saved table'!$B$3:$E$159,3,FALSE)</f>
        <v>686.211935483871</v>
      </c>
      <c r="D28" s="32">
        <f>VLOOKUP(A28,' 3. Master Data '!$B$11:$FU$167,' 3. Master Data '!$FS$4,FALSE)</f>
        <v>9.422677210683393</v>
      </c>
      <c r="E28" s="60">
        <f>VLOOKUP(A28,'6. 2012 Fuel saved table'!$B$3:$E$159,4,FALSE)</f>
        <v>2006.391935483871</v>
      </c>
      <c r="F28" s="58">
        <f t="shared" si="0"/>
        <v>0.34201290552854063</v>
      </c>
    </row>
    <row r="29" spans="1:6" ht="12.75">
      <c r="A29" s="21" t="str">
        <f>'6. 2012 Fuel saved table'!B122</f>
        <v>Pike TB #410</v>
      </c>
      <c r="B29" s="59">
        <f>VLOOKUP(A29,'6. 2012 Fuel saved table'!$B$3:$E$159,2,FALSE)</f>
        <v>798.9499999999999</v>
      </c>
      <c r="C29" s="59">
        <f>VLOOKUP(A29,'6. 2012 Fuel saved table'!$B$3:$E$159,3,FALSE)</f>
        <v>413.8674603174603</v>
      </c>
      <c r="D29" s="32">
        <f>VLOOKUP(A29,' 3. Master Data '!$B$11:$FU$167,' 3. Master Data '!$FS$4,FALSE)</f>
        <v>9.563489580073847</v>
      </c>
      <c r="E29" s="60">
        <f>VLOOKUP(A29,'6. 2012 Fuel saved table'!$B$3:$E$159,4,FALSE)</f>
        <v>1212.8174603174602</v>
      </c>
      <c r="F29" s="58">
        <f t="shared" si="0"/>
        <v>0.34124464221444234</v>
      </c>
    </row>
    <row r="30" spans="1:6" ht="12.75">
      <c r="A30" s="21" t="str">
        <f>'6. 2012 Fuel saved table'!B135</f>
        <v>Pike TB #424</v>
      </c>
      <c r="B30" s="59">
        <f>VLOOKUP(A30,'6. 2012 Fuel saved table'!$B$3:$E$159,2,FALSE)</f>
        <v>656.39</v>
      </c>
      <c r="C30" s="59">
        <f>VLOOKUP(A30,'6. 2012 Fuel saved table'!$B$3:$E$159,3,FALSE)</f>
        <v>335.6544444444445</v>
      </c>
      <c r="D30" s="32">
        <f>VLOOKUP(A30,' 3. Master Data '!$B$11:$FU$167,' 3. Master Data '!$FS$4,FALSE)</f>
        <v>9.52159539298283</v>
      </c>
      <c r="E30" s="60">
        <f>VLOOKUP(A30,'6. 2012 Fuel saved table'!$B$3:$E$159,4,FALSE)</f>
        <v>992.0444444444445</v>
      </c>
      <c r="F30" s="58">
        <f t="shared" si="0"/>
        <v>0.338346176246584</v>
      </c>
    </row>
    <row r="31" spans="1:6" ht="12.75">
      <c r="A31" s="21" t="str">
        <f>'6. 2012 Fuel saved table'!B127</f>
        <v>Pike TB #415</v>
      </c>
      <c r="B31" s="59">
        <f>VLOOKUP(A31,'6. 2012 Fuel saved table'!$B$3:$E$159,2,FALSE)</f>
        <v>922.74</v>
      </c>
      <c r="C31" s="59">
        <f>VLOOKUP(A31,'6. 2012 Fuel saved table'!$B$3:$E$159,3,FALSE)</f>
        <v>463.1076190476192</v>
      </c>
      <c r="D31" s="32">
        <f>VLOOKUP(A31,' 3. Master Data '!$B$11:$FU$167,' 3. Master Data '!$FS$4,FALSE)</f>
        <v>9.461863580206776</v>
      </c>
      <c r="E31" s="60">
        <f>VLOOKUP(A31,'6. 2012 Fuel saved table'!$B$3:$E$159,4,FALSE)</f>
        <v>1385.8476190476192</v>
      </c>
      <c r="F31" s="58">
        <f t="shared" si="0"/>
        <v>0.33416922083098544</v>
      </c>
    </row>
    <row r="32" spans="1:6" ht="12.75">
      <c r="A32" s="21" t="str">
        <f>'6. 2012 Fuel saved table'!B63</f>
        <v>Jefferson TB #1221</v>
      </c>
      <c r="B32" s="59">
        <f>VLOOKUP(A32,'6. 2012 Fuel saved table'!$B$3:$E$159,2,FALSE)</f>
        <v>1341.6100000000001</v>
      </c>
      <c r="C32" s="59">
        <f>VLOOKUP(A32,'6. 2012 Fuel saved table'!$B$3:$E$159,3,FALSE)</f>
        <v>668.6898324958124</v>
      </c>
      <c r="D32" s="32">
        <f>VLOOKUP(A32,' 3. Master Data '!$B$11:$FU$167,' 3. Master Data '!$FS$4,FALSE)</f>
        <v>8.945587763955247</v>
      </c>
      <c r="E32" s="60">
        <f>VLOOKUP(A32,'6. 2012 Fuel saved table'!$B$3:$E$159,4,FALSE)</f>
        <v>2010.2998324958126</v>
      </c>
      <c r="F32" s="58">
        <f t="shared" si="0"/>
        <v>0.332631889873674</v>
      </c>
    </row>
    <row r="33" spans="1:6" ht="12.75">
      <c r="A33" s="21" t="str">
        <f>'6. 2012 Fuel saved table'!B62</f>
        <v>Jefferson TB #1220</v>
      </c>
      <c r="B33" s="59">
        <f>VLOOKUP(A33,'6. 2012 Fuel saved table'!$B$3:$E$159,2,FALSE)</f>
        <v>1162.49</v>
      </c>
      <c r="C33" s="59">
        <f>VLOOKUP(A33,'6. 2012 Fuel saved table'!$B$3:$E$159,3,FALSE)</f>
        <v>574.6473534338359</v>
      </c>
      <c r="D33" s="32">
        <f>VLOOKUP(A33,' 3. Master Data '!$B$11:$FU$167,' 3. Master Data '!$FS$4,FALSE)</f>
        <v>8.921117601011622</v>
      </c>
      <c r="E33" s="60">
        <f>VLOOKUP(A33,'6. 2012 Fuel saved table'!$B$3:$E$159,4,FALSE)</f>
        <v>1737.1373534338359</v>
      </c>
      <c r="F33" s="58">
        <f t="shared" si="0"/>
        <v>0.3308013337563195</v>
      </c>
    </row>
    <row r="34" spans="1:6" ht="12.75">
      <c r="A34" s="21" t="str">
        <f>'6. 2012 Fuel saved table'!B40</f>
        <v>Hart IC #64</v>
      </c>
      <c r="B34" s="59">
        <f>VLOOKUP(A34,'6. 2012 Fuel saved table'!$B$3:$E$159,2,FALSE)</f>
        <v>2329.37</v>
      </c>
      <c r="C34" s="59">
        <f>VLOOKUP(A34,'6. 2012 Fuel saved table'!$B$3:$E$159,3,FALSE)</f>
        <v>1142.050454545455</v>
      </c>
      <c r="D34" s="32">
        <f>VLOOKUP(A34,' 3. Master Data '!$B$11:$FU$167,' 3. Master Data '!$FS$4,FALSE)</f>
        <v>9.180143128828828</v>
      </c>
      <c r="E34" s="60">
        <f>VLOOKUP(A34,'6. 2012 Fuel saved table'!$B$3:$E$159,4,FALSE)</f>
        <v>3471.420454545455</v>
      </c>
      <c r="F34" s="58">
        <f aca="true" t="shared" si="1" ref="F34:F65">C34/E34</f>
        <v>0.32898649688200743</v>
      </c>
    </row>
    <row r="35" spans="1:6" ht="12.75">
      <c r="A35" s="21" t="str">
        <f>'6. 2012 Fuel saved table'!B10</f>
        <v>Boone TB #294</v>
      </c>
      <c r="B35" s="59">
        <f>VLOOKUP(A35,'6. 2012 Fuel saved table'!$B$3:$E$159,2,FALSE)</f>
        <v>1005.9000000000001</v>
      </c>
      <c r="C35" s="59">
        <f>VLOOKUP(A35,'6. 2012 Fuel saved table'!$B$3:$E$159,3,FALSE)</f>
        <v>490.74761904761885</v>
      </c>
      <c r="D35" s="32">
        <f>VLOOKUP(A35,' 3. Master Data '!$B$11:$FU$167,' 3. Master Data '!$FS$4,FALSE)</f>
        <v>9.373575902177153</v>
      </c>
      <c r="E35" s="60">
        <f>VLOOKUP(A35,'6. 2012 Fuel saved table'!$B$3:$E$159,4,FALSE)</f>
        <v>1496.647619047619</v>
      </c>
      <c r="F35" s="58">
        <f t="shared" si="1"/>
        <v>0.32789790515946743</v>
      </c>
    </row>
    <row r="36" spans="1:6" ht="12.75">
      <c r="A36" s="21" t="str">
        <f>'6. 2012 Fuel saved table'!B77</f>
        <v>Jefferson IC #1134</v>
      </c>
      <c r="B36" s="59">
        <f>VLOOKUP(A36,'6. 2012 Fuel saved table'!$B$3:$E$159,2,FALSE)</f>
        <v>2786.38</v>
      </c>
      <c r="C36" s="59">
        <f>VLOOKUP(A36,'6. 2012 Fuel saved table'!$B$3:$E$159,3,FALSE)</f>
        <v>1349.760703517588</v>
      </c>
      <c r="D36" s="32">
        <f>VLOOKUP(A36,' 3. Master Data '!$B$11:$FU$167,' 3. Master Data '!$FS$4,FALSE)</f>
        <v>8.86194991350785</v>
      </c>
      <c r="E36" s="60">
        <f>VLOOKUP(A36,'6. 2012 Fuel saved table'!$B$3:$E$159,4,FALSE)</f>
        <v>4136.140703517588</v>
      </c>
      <c r="F36" s="58">
        <f t="shared" si="1"/>
        <v>0.3263333624916777</v>
      </c>
    </row>
    <row r="37" spans="1:6" ht="12.75">
      <c r="A37" s="21" t="str">
        <f>'6. 2012 Fuel saved table'!B138</f>
        <v>Pike TB #427</v>
      </c>
      <c r="B37" s="59">
        <f>VLOOKUP(A37,'6. 2012 Fuel saved table'!$B$3:$E$159,2,FALSE)</f>
        <v>1109.89</v>
      </c>
      <c r="C37" s="59">
        <f>VLOOKUP(A37,'6. 2012 Fuel saved table'!$B$3:$E$159,3,FALSE)</f>
        <v>536.7163492063489</v>
      </c>
      <c r="D37" s="32">
        <f>VLOOKUP(A37,' 3. Master Data '!$B$11:$FU$167,' 3. Master Data '!$FS$4,FALSE)</f>
        <v>9.346529836290081</v>
      </c>
      <c r="E37" s="60">
        <f>VLOOKUP(A37,'6. 2012 Fuel saved table'!$B$3:$E$159,4,FALSE)</f>
        <v>1646.606349206349</v>
      </c>
      <c r="F37" s="58">
        <f t="shared" si="1"/>
        <v>0.32595304242877593</v>
      </c>
    </row>
    <row r="38" spans="1:6" ht="12.75">
      <c r="A38" s="21" t="str">
        <f>'6. 2012 Fuel saved table'!B66</f>
        <v>Jefferson TB #1224</v>
      </c>
      <c r="B38" s="59">
        <f>VLOOKUP(A38,'6. 2012 Fuel saved table'!$B$3:$E$159,2,FALSE)</f>
        <v>1136.71</v>
      </c>
      <c r="C38" s="59">
        <f>VLOOKUP(A38,'6. 2012 Fuel saved table'!$B$3:$E$159,3,FALSE)</f>
        <v>542.4223283082079</v>
      </c>
      <c r="D38" s="32">
        <f>VLOOKUP(A38,' 3. Master Data '!$B$11:$FU$167,' 3. Master Data '!$FS$4,FALSE)</f>
        <v>8.818801629263401</v>
      </c>
      <c r="E38" s="60">
        <f>VLOOKUP(A38,'6. 2012 Fuel saved table'!$B$3:$E$159,4,FALSE)</f>
        <v>1679.132328308208</v>
      </c>
      <c r="F38" s="58">
        <f t="shared" si="1"/>
        <v>0.3230372729793844</v>
      </c>
    </row>
    <row r="39" spans="1:6" ht="12.75">
      <c r="A39" s="21" t="str">
        <f>'6. 2012 Fuel saved table'!B71</f>
        <v>Jefferson TB #1229</v>
      </c>
      <c r="B39" s="59">
        <f>VLOOKUP(A39,'6. 2012 Fuel saved table'!$B$3:$E$159,2,FALSE)</f>
        <v>714.42</v>
      </c>
      <c r="C39" s="59">
        <f>VLOOKUP(A39,'6. 2012 Fuel saved table'!$B$3:$E$159,3,FALSE)</f>
        <v>340.77095477386945</v>
      </c>
      <c r="D39" s="32">
        <f>VLOOKUP(A39,' 3. Master Data '!$B$11:$FU$167,' 3. Master Data '!$FS$4,FALSE)</f>
        <v>8.817628285882254</v>
      </c>
      <c r="E39" s="60">
        <f>VLOOKUP(A39,'6. 2012 Fuel saved table'!$B$3:$E$159,4,FALSE)</f>
        <v>1055.1909547738694</v>
      </c>
      <c r="F39" s="58">
        <f t="shared" si="1"/>
        <v>0.32294719096307806</v>
      </c>
    </row>
    <row r="40" spans="1:6" ht="12.75">
      <c r="A40" s="21" t="str">
        <f>'6. 2012 Fuel saved table'!B141</f>
        <v>Pike TB #430</v>
      </c>
      <c r="B40" s="59">
        <f>VLOOKUP(A40,'6. 2012 Fuel saved table'!$B$3:$E$159,2,FALSE)</f>
        <v>1619.6399999999999</v>
      </c>
      <c r="C40" s="59">
        <f>VLOOKUP(A40,'6. 2012 Fuel saved table'!$B$3:$E$159,3,FALSE)</f>
        <v>769.7806349206348</v>
      </c>
      <c r="D40" s="32">
        <f>VLOOKUP(A40,' 3. Master Data '!$B$11:$FU$167,' 3. Master Data '!$FS$4,FALSE)</f>
        <v>9.294256748413227</v>
      </c>
      <c r="E40" s="60">
        <f>VLOOKUP(A40,'6. 2012 Fuel saved table'!$B$3:$E$159,4,FALSE)</f>
        <v>2389.4206349206347</v>
      </c>
      <c r="F40" s="58">
        <f t="shared" si="1"/>
        <v>0.3221620436646992</v>
      </c>
    </row>
    <row r="41" spans="1:6" ht="12.75">
      <c r="A41" s="21" t="str">
        <f>'6. 2012 Fuel saved table'!B32</f>
        <v>Campbell TB #53</v>
      </c>
      <c r="B41" s="59">
        <f>VLOOKUP(A41,'6. 2012 Fuel saved table'!$B$3:$E$159,2,FALSE)</f>
        <v>1945.9599999999998</v>
      </c>
      <c r="C41" s="59">
        <f>VLOOKUP(A41,'6. 2012 Fuel saved table'!$B$3:$E$159,3,FALSE)</f>
        <v>922.7711475409835</v>
      </c>
      <c r="D41" s="32">
        <f>VLOOKUP(A41,' 3. Master Data '!$B$11:$FU$167,' 3. Master Data '!$FS$4,FALSE)</f>
        <v>8.992610331147608</v>
      </c>
      <c r="E41" s="60">
        <f>VLOOKUP(A41,'6. 2012 Fuel saved table'!$B$3:$E$159,4,FALSE)</f>
        <v>2868.7311475409833</v>
      </c>
      <c r="F41" s="58">
        <f t="shared" si="1"/>
        <v>0.32166525898809434</v>
      </c>
    </row>
    <row r="42" spans="1:6" ht="12.75">
      <c r="A42" s="21" t="str">
        <f>'6. 2012 Fuel saved table'!B118</f>
        <v>Pike TB #401</v>
      </c>
      <c r="B42" s="59">
        <f>VLOOKUP(A42,'6. 2012 Fuel saved table'!$B$3:$E$159,2,FALSE)</f>
        <v>1171.33</v>
      </c>
      <c r="C42" s="59">
        <f>VLOOKUP(A42,'6. 2012 Fuel saved table'!$B$3:$E$159,3,FALSE)</f>
        <v>554.9715873015875</v>
      </c>
      <c r="D42" s="32">
        <f>VLOOKUP(A42,' 3. Master Data '!$B$11:$FU$167,' 3. Master Data '!$FS$4,FALSE)</f>
        <v>9.28491543800637</v>
      </c>
      <c r="E42" s="60">
        <f>VLOOKUP(A42,'6. 2012 Fuel saved table'!$B$3:$E$159,4,FALSE)</f>
        <v>1726.3015873015875</v>
      </c>
      <c r="F42" s="58">
        <f t="shared" si="1"/>
        <v>0.32148008863797284</v>
      </c>
    </row>
    <row r="43" spans="1:6" ht="12.75">
      <c r="A43" s="21" t="str">
        <f>'6. 2012 Fuel saved table'!B50</f>
        <v>Jefferson TB #1146</v>
      </c>
      <c r="B43" s="59">
        <f>VLOOKUP(A43,'6. 2012 Fuel saved table'!$B$3:$E$159,2,FALSE)</f>
        <v>1682.5</v>
      </c>
      <c r="C43" s="59">
        <f>VLOOKUP(A43,'6. 2012 Fuel saved table'!$B$3:$E$159,3,FALSE)</f>
        <v>779.5686767169177</v>
      </c>
      <c r="D43" s="32">
        <f>VLOOKUP(A43,' 3. Master Data '!$B$11:$FU$167,' 3. Master Data '!$FS$4,FALSE)</f>
        <v>8.736136701337296</v>
      </c>
      <c r="E43" s="60">
        <f>VLOOKUP(A43,'6. 2012 Fuel saved table'!$B$3:$E$159,4,FALSE)</f>
        <v>2462.0686767169177</v>
      </c>
      <c r="F43" s="58">
        <f t="shared" si="1"/>
        <v>0.3166315725020495</v>
      </c>
    </row>
    <row r="44" spans="1:6" ht="12.75">
      <c r="A44" s="21" t="str">
        <f>'6. 2012 Fuel saved table'!B144</f>
        <v>Pike TB #433</v>
      </c>
      <c r="B44" s="59">
        <f>VLOOKUP(A44,'6. 2012 Fuel saved table'!$B$3:$E$159,2,FALSE)</f>
        <v>1335.5900000000001</v>
      </c>
      <c r="C44" s="59">
        <f>VLOOKUP(A44,'6. 2012 Fuel saved table'!$B$3:$E$159,3,FALSE)</f>
        <v>601.4877777777776</v>
      </c>
      <c r="D44" s="32">
        <f>VLOOKUP(A44,' 3. Master Data '!$B$11:$FU$167,' 3. Master Data '!$FS$4,FALSE)</f>
        <v>9.137227742046585</v>
      </c>
      <c r="E44" s="60">
        <f>VLOOKUP(A44,'6. 2012 Fuel saved table'!$B$3:$E$159,4,FALSE)</f>
        <v>1937.0777777777778</v>
      </c>
      <c r="F44" s="58">
        <f t="shared" si="1"/>
        <v>0.31051297200250083</v>
      </c>
    </row>
    <row r="45" spans="1:6" ht="12.75">
      <c r="A45" s="21" t="str">
        <f>'6. 2012 Fuel saved table'!B146</f>
        <v>Pike TB #435</v>
      </c>
      <c r="B45" s="59">
        <f>VLOOKUP(A45,'6. 2012 Fuel saved table'!$B$3:$E$159,2,FALSE)</f>
        <v>1261.79</v>
      </c>
      <c r="C45" s="59">
        <f>VLOOKUP(A45,'6. 2012 Fuel saved table'!$B$3:$E$159,3,FALSE)</f>
        <v>567.1798412698413</v>
      </c>
      <c r="D45" s="32">
        <f>VLOOKUP(A45,' 3. Master Data '!$B$11:$FU$167,' 3. Master Data '!$FS$4,FALSE)</f>
        <v>9.131876144207832</v>
      </c>
      <c r="E45" s="60">
        <f>VLOOKUP(A45,'6. 2012 Fuel saved table'!$B$3:$E$159,4,FALSE)</f>
        <v>1828.9698412698413</v>
      </c>
      <c r="F45" s="58">
        <f t="shared" si="1"/>
        <v>0.3101089085624573</v>
      </c>
    </row>
    <row r="46" spans="1:6" ht="12.75">
      <c r="A46" s="21" t="str">
        <f>'6. 2012 Fuel saved table'!B121</f>
        <v>Pike TB #409</v>
      </c>
      <c r="B46" s="59">
        <f>VLOOKUP(A46,'6. 2012 Fuel saved table'!$B$3:$E$159,2,FALSE)</f>
        <v>661.7700000000001</v>
      </c>
      <c r="C46" s="59">
        <f>VLOOKUP(A46,'6. 2012 Fuel saved table'!$B$3:$E$159,3,FALSE)</f>
        <v>293.66809523809525</v>
      </c>
      <c r="D46" s="32">
        <f>VLOOKUP(A46,' 3. Master Data '!$B$11:$FU$167,' 3. Master Data '!$FS$4,FALSE)</f>
        <v>9.095697901083456</v>
      </c>
      <c r="E46" s="60">
        <f>VLOOKUP(A46,'6. 2012 Fuel saved table'!$B$3:$E$159,4,FALSE)</f>
        <v>955.4380952380953</v>
      </c>
      <c r="F46" s="58">
        <f t="shared" si="1"/>
        <v>0.30736485880324155</v>
      </c>
    </row>
    <row r="47" spans="1:6" ht="12.75">
      <c r="A47" s="21" t="str">
        <f>'6. 2012 Fuel saved table'!B126</f>
        <v>Pike TB #414</v>
      </c>
      <c r="B47" s="59">
        <f>VLOOKUP(A47,'6. 2012 Fuel saved table'!$B$3:$E$159,2,FALSE)</f>
        <v>741.1899999999999</v>
      </c>
      <c r="C47" s="59">
        <f>VLOOKUP(A47,'6. 2012 Fuel saved table'!$B$3:$E$159,3,FALSE)</f>
        <v>328.7830158730161</v>
      </c>
      <c r="D47" s="32">
        <f>VLOOKUP(A47,' 3. Master Data '!$B$11:$FU$167,' 3. Master Data '!$FS$4,FALSE)</f>
        <v>9.094604622296579</v>
      </c>
      <c r="E47" s="60">
        <f>VLOOKUP(A47,'6. 2012 Fuel saved table'!$B$3:$E$159,4,FALSE)</f>
        <v>1069.973015873016</v>
      </c>
      <c r="F47" s="58">
        <f t="shared" si="1"/>
        <v>0.3072815958865601</v>
      </c>
    </row>
    <row r="48" spans="1:6" ht="12.75">
      <c r="A48" s="21" t="str">
        <f>'6. 2012 Fuel saved table'!B128</f>
        <v>Pike TB #416</v>
      </c>
      <c r="B48" s="59">
        <f>VLOOKUP(A48,'6. 2012 Fuel saved table'!$B$3:$E$159,2,FALSE)</f>
        <v>1054.17</v>
      </c>
      <c r="C48" s="59">
        <f>VLOOKUP(A48,'6. 2012 Fuel saved table'!$B$3:$E$159,3,FALSE)</f>
        <v>463.2903174603175</v>
      </c>
      <c r="D48" s="32">
        <f>VLOOKUP(A48,' 3. Master Data '!$B$11:$FU$167,' 3. Master Data '!$FS$4,FALSE)</f>
        <v>9.068746027680545</v>
      </c>
      <c r="E48" s="60">
        <f>VLOOKUP(A48,'6. 2012 Fuel saved table'!$B$3:$E$159,4,FALSE)</f>
        <v>1517.4603174603176</v>
      </c>
      <c r="F48" s="58">
        <f t="shared" si="1"/>
        <v>0.3053063807531381</v>
      </c>
    </row>
    <row r="49" spans="1:6" ht="12.75">
      <c r="A49" s="21" t="str">
        <f>'6. 2012 Fuel saved table'!B76</f>
        <v>Jefferson IC #1135</v>
      </c>
      <c r="B49" s="59">
        <f>VLOOKUP(A49,'6. 2012 Fuel saved table'!$B$3:$E$159,2,FALSE)</f>
        <v>2510.62</v>
      </c>
      <c r="C49" s="59">
        <f>VLOOKUP(A49,'6. 2012 Fuel saved table'!$B$3:$E$159,3,FALSE)</f>
        <v>1100.840636515913</v>
      </c>
      <c r="D49" s="32">
        <f>VLOOKUP(A49,' 3. Master Data '!$B$11:$FU$167,' 3. Master Data '!$FS$4,FALSE)</f>
        <v>8.587687503485194</v>
      </c>
      <c r="E49" s="60">
        <f>VLOOKUP(A49,'6. 2012 Fuel saved table'!$B$3:$E$159,4,FALSE)</f>
        <v>3611.460636515913</v>
      </c>
      <c r="F49" s="58">
        <f t="shared" si="1"/>
        <v>0.30481867236352544</v>
      </c>
    </row>
    <row r="50" spans="1:6" ht="12.75">
      <c r="A50" s="21" t="str">
        <f>'6. 2012 Fuel saved table'!B65</f>
        <v>Jefferson TB #1223</v>
      </c>
      <c r="B50" s="59">
        <f>VLOOKUP(A50,'6. 2012 Fuel saved table'!$B$3:$E$159,2,FALSE)</f>
        <v>1184.59</v>
      </c>
      <c r="C50" s="59">
        <f>VLOOKUP(A50,'6. 2012 Fuel saved table'!$B$3:$E$159,3,FALSE)</f>
        <v>512.3999497487439</v>
      </c>
      <c r="D50" s="32">
        <f>VLOOKUP(A50,' 3. Master Data '!$B$11:$FU$167,' 3. Master Data '!$FS$4,FALSE)</f>
        <v>8.552351446492036</v>
      </c>
      <c r="E50" s="60">
        <f>VLOOKUP(A50,'6. 2012 Fuel saved table'!$B$3:$E$159,4,FALSE)</f>
        <v>1696.9899497487438</v>
      </c>
      <c r="F50" s="58">
        <f t="shared" si="1"/>
        <v>0.3019463667563911</v>
      </c>
    </row>
    <row r="51" spans="1:6" ht="12.75">
      <c r="A51" s="21" t="str">
        <f>'6. 2012 Fuel saved table'!B81</f>
        <v>Jefferson IC #1130</v>
      </c>
      <c r="B51" s="59">
        <f>VLOOKUP(A51,'6. 2012 Fuel saved table'!$B$3:$E$159,2,FALSE)</f>
        <v>3054.62</v>
      </c>
      <c r="C51" s="59">
        <f>VLOOKUP(A51,'6. 2012 Fuel saved table'!$B$3:$E$159,3,FALSE)</f>
        <v>1305.3297487437185</v>
      </c>
      <c r="D51" s="32">
        <f>VLOOKUP(A51,' 3. Master Data '!$B$11:$FU$167,' 3. Master Data '!$FS$4,FALSE)</f>
        <v>8.521158114593632</v>
      </c>
      <c r="E51" s="60">
        <f>VLOOKUP(A51,'6. 2012 Fuel saved table'!$B$3:$E$159,4,FALSE)</f>
        <v>4359.949748743718</v>
      </c>
      <c r="F51" s="58">
        <f t="shared" si="1"/>
        <v>0.2993910076876088</v>
      </c>
    </row>
    <row r="52" spans="1:6" ht="12.75">
      <c r="A52" s="21" t="str">
        <f>'6. 2012 Fuel saved table'!B11</f>
        <v>Boone TB #295</v>
      </c>
      <c r="B52" s="59">
        <f>VLOOKUP(A52,'6. 2012 Fuel saved table'!$B$3:$E$159,2,FALSE)</f>
        <v>893.5100000000001</v>
      </c>
      <c r="C52" s="59">
        <f>VLOOKUP(A52,'6. 2012 Fuel saved table'!$B$3:$E$159,3,FALSE)</f>
        <v>381.1233333333331</v>
      </c>
      <c r="D52" s="32">
        <f>VLOOKUP(A52,' 3. Master Data '!$B$11:$FU$167,' 3. Master Data '!$FS$4,FALSE)</f>
        <v>8.987241329140131</v>
      </c>
      <c r="E52" s="60">
        <f>VLOOKUP(A52,'6. 2012 Fuel saved table'!$B$3:$E$159,4,FALSE)</f>
        <v>1274.6333333333332</v>
      </c>
      <c r="F52" s="58">
        <f t="shared" si="1"/>
        <v>0.29900625016344556</v>
      </c>
    </row>
    <row r="53" spans="1:6" ht="12.75">
      <c r="A53" s="21" t="str">
        <f>'6. 2012 Fuel saved table'!B47</f>
        <v>Jefferson TB #1143</v>
      </c>
      <c r="B53" s="59">
        <f>VLOOKUP(A53,'6. 2012 Fuel saved table'!$B$3:$E$159,2,FALSE)</f>
        <v>1648.8400000000001</v>
      </c>
      <c r="C53" s="59">
        <f>VLOOKUP(A53,'6. 2012 Fuel saved table'!$B$3:$E$159,3,FALSE)</f>
        <v>697.4715577889451</v>
      </c>
      <c r="D53" s="32">
        <f>VLOOKUP(A53,' 3. Master Data '!$B$11:$FU$167,' 3. Master Data '!$FS$4,FALSE)</f>
        <v>8.495354309696515</v>
      </c>
      <c r="E53" s="60">
        <f>VLOOKUP(A53,'6. 2012 Fuel saved table'!$B$3:$E$159,4,FALSE)</f>
        <v>2346.3115577889453</v>
      </c>
      <c r="F53" s="58">
        <f t="shared" si="1"/>
        <v>0.2972629766381963</v>
      </c>
    </row>
    <row r="54" spans="1:6" ht="12.75">
      <c r="A54" s="21" t="str">
        <f>'6. 2012 Fuel saved table'!B102</f>
        <v>Madison TB #110</v>
      </c>
      <c r="B54" s="59">
        <f>VLOOKUP(A54,'6. 2012 Fuel saved table'!$B$3:$E$159,2,FALSE)</f>
        <v>1767.92</v>
      </c>
      <c r="C54" s="59">
        <f>VLOOKUP(A54,'6. 2012 Fuel saved table'!$B$3:$E$159,3,FALSE)</f>
        <v>745.8884745762712</v>
      </c>
      <c r="D54" s="32">
        <f>VLOOKUP(A54,' 3. Master Data '!$B$11:$FU$167,' 3. Master Data '!$FS$4,FALSE)</f>
        <v>8.389220100457035</v>
      </c>
      <c r="E54" s="60">
        <f>VLOOKUP(A54,'6. 2012 Fuel saved table'!$B$3:$E$159,4,FALSE)</f>
        <v>2513.8084745762712</v>
      </c>
      <c r="F54" s="58">
        <f t="shared" si="1"/>
        <v>0.2967165088828012</v>
      </c>
    </row>
    <row r="55" spans="1:6" ht="12.75">
      <c r="A55" s="21" t="str">
        <f>'6. 2012 Fuel saved table'!B145</f>
        <v>Pike TB #434</v>
      </c>
      <c r="B55" s="59">
        <f>VLOOKUP(A55,'6. 2012 Fuel saved table'!$B$3:$E$159,2,FALSE)</f>
        <v>812.4399999999999</v>
      </c>
      <c r="C55" s="59">
        <f>VLOOKUP(A55,'6. 2012 Fuel saved table'!$B$3:$E$159,3,FALSE)</f>
        <v>338.6107936507939</v>
      </c>
      <c r="D55" s="32">
        <f>VLOOKUP(A55,' 3. Master Data '!$B$11:$FU$167,' 3. Master Data '!$FS$4,FALSE)</f>
        <v>8.92572990005416</v>
      </c>
      <c r="E55" s="60">
        <f>VLOOKUP(A55,'6. 2012 Fuel saved table'!$B$3:$E$159,4,FALSE)</f>
        <v>1151.0507936507938</v>
      </c>
      <c r="F55" s="58">
        <f t="shared" si="1"/>
        <v>0.29417537046894365</v>
      </c>
    </row>
    <row r="56" spans="1:6" ht="12.75">
      <c r="A56" s="21" t="str">
        <f>'6. 2012 Fuel saved table'!B83</f>
        <v>Jefferson IC #1128</v>
      </c>
      <c r="B56" s="59">
        <f>VLOOKUP(A56,'6. 2012 Fuel saved table'!$B$3:$E$159,2,FALSE)</f>
        <v>2926.75</v>
      </c>
      <c r="C56" s="59">
        <f>VLOOKUP(A56,'6. 2012 Fuel saved table'!$B$3:$E$159,3,FALSE)</f>
        <v>1216.8831658291456</v>
      </c>
      <c r="D56" s="32">
        <f>VLOOKUP(A56,' 3. Master Data '!$B$11:$FU$167,' 3. Master Data '!$FS$4,FALSE)</f>
        <v>8.452204663876312</v>
      </c>
      <c r="E56" s="60">
        <f>VLOOKUP(A56,'6. 2012 Fuel saved table'!$B$3:$E$159,4,FALSE)</f>
        <v>4143.633165829146</v>
      </c>
      <c r="F56" s="58">
        <f t="shared" si="1"/>
        <v>0.29367540926747215</v>
      </c>
    </row>
    <row r="57" spans="1:6" ht="12.75">
      <c r="A57" s="21" t="str">
        <f>'6. 2012 Fuel saved table'!B51</f>
        <v>Jefferson TB #1147</v>
      </c>
      <c r="B57" s="59">
        <f>VLOOKUP(A57,'6. 2012 Fuel saved table'!$B$3:$E$159,2,FALSE)</f>
        <v>1560.8799999999999</v>
      </c>
      <c r="C57" s="59">
        <f>VLOOKUP(A57,'6. 2012 Fuel saved table'!$B$3:$E$159,3,FALSE)</f>
        <v>647.7029145728645</v>
      </c>
      <c r="D57" s="32">
        <f>VLOOKUP(A57,' 3. Master Data '!$B$11:$FU$167,' 3. Master Data '!$FS$4,FALSE)</f>
        <v>8.447311772846087</v>
      </c>
      <c r="E57" s="60">
        <f>VLOOKUP(A57,'6. 2012 Fuel saved table'!$B$3:$E$159,4,FALSE)</f>
        <v>2208.5829145728644</v>
      </c>
      <c r="F57" s="58">
        <f t="shared" si="1"/>
        <v>0.29326628866823823</v>
      </c>
    </row>
    <row r="58" spans="1:6" ht="12.75">
      <c r="A58" s="21" t="str">
        <f>'6. 2012 Fuel saved table'!B56</f>
        <v>Jefferson TB #1152</v>
      </c>
      <c r="B58" s="59">
        <f>VLOOKUP(A58,'6. 2012 Fuel saved table'!$B$3:$E$159,2,FALSE)</f>
        <v>1715.35</v>
      </c>
      <c r="C58" s="59">
        <f>VLOOKUP(A58,'6. 2012 Fuel saved table'!$B$3:$E$159,3,FALSE)</f>
        <v>710.8476549413735</v>
      </c>
      <c r="D58" s="32">
        <f>VLOOKUP(A58,' 3. Master Data '!$B$11:$FU$167,' 3. Master Data '!$FS$4,FALSE)</f>
        <v>8.44399102224036</v>
      </c>
      <c r="E58" s="60">
        <f>VLOOKUP(A58,'6. 2012 Fuel saved table'!$B$3:$E$159,4,FALSE)</f>
        <v>2426.1976549413735</v>
      </c>
      <c r="F58" s="58">
        <f t="shared" si="1"/>
        <v>0.29298835298666154</v>
      </c>
    </row>
    <row r="59" spans="1:6" ht="12.75">
      <c r="A59" s="21" t="str">
        <f>'6. 2012 Fuel saved table'!B57</f>
        <v>Jefferson TB #1215</v>
      </c>
      <c r="B59" s="59">
        <f>VLOOKUP(A59,'6. 2012 Fuel saved table'!$B$3:$E$159,2,FALSE)</f>
        <v>1191.93</v>
      </c>
      <c r="C59" s="59">
        <f>VLOOKUP(A59,'6. 2012 Fuel saved table'!$B$3:$E$159,3,FALSE)</f>
        <v>491.33465661641503</v>
      </c>
      <c r="D59" s="32">
        <f>VLOOKUP(A59,' 3. Master Data '!$B$11:$FU$167,' 3. Master Data '!$FS$4,FALSE)</f>
        <v>8.430939736393913</v>
      </c>
      <c r="E59" s="60">
        <f>VLOOKUP(A59,'6. 2012 Fuel saved table'!$B$3:$E$159,4,FALSE)</f>
        <v>1683.264656616415</v>
      </c>
      <c r="F59" s="58">
        <f t="shared" si="1"/>
        <v>0.29189388292870283</v>
      </c>
    </row>
    <row r="60" spans="1:6" ht="12.75">
      <c r="A60" s="21" t="str">
        <f>'6. 2012 Fuel saved table'!B14</f>
        <v>BreathittTB #18</v>
      </c>
      <c r="B60" s="59">
        <f>VLOOKUP(A60,'6. 2012 Fuel saved table'!$B$3:$E$159,2,FALSE)</f>
        <v>1514.9999999999998</v>
      </c>
      <c r="C60" s="59">
        <f>VLOOKUP(A60,'6. 2012 Fuel saved table'!$B$3:$E$159,3,FALSE)</f>
        <v>622.5187713310581</v>
      </c>
      <c r="D60" s="32">
        <f>VLOOKUP(A60,' 3. Master Data '!$B$11:$FU$167,' 3. Master Data '!$FS$4,FALSE)</f>
        <v>8.267894389438945</v>
      </c>
      <c r="E60" s="60">
        <f>VLOOKUP(A60,'6. 2012 Fuel saved table'!$B$3:$E$159,4,FALSE)</f>
        <v>2137.518771331058</v>
      </c>
      <c r="F60" s="58">
        <f t="shared" si="1"/>
        <v>0.2912342944915559</v>
      </c>
    </row>
    <row r="61" spans="1:6" ht="12.75">
      <c r="A61" s="21" t="str">
        <f>'6. 2012 Fuel saved table'!B60</f>
        <v>Jefferson TB #1218</v>
      </c>
      <c r="B61" s="59">
        <f>VLOOKUP(A61,'6. 2012 Fuel saved table'!$B$3:$E$159,2,FALSE)</f>
        <v>1065.16</v>
      </c>
      <c r="C61" s="59">
        <f>VLOOKUP(A61,'6. 2012 Fuel saved table'!$B$3:$E$159,3,FALSE)</f>
        <v>437.0745058626467</v>
      </c>
      <c r="D61" s="32">
        <f>VLOOKUP(A61,' 3. Master Data '!$B$11:$FU$167,' 3. Master Data '!$FS$4,FALSE)</f>
        <v>8.419711592624582</v>
      </c>
      <c r="E61" s="60">
        <f>VLOOKUP(A61,'6. 2012 Fuel saved table'!$B$3:$E$159,4,FALSE)</f>
        <v>1502.2345058626468</v>
      </c>
      <c r="F61" s="58">
        <f t="shared" si="1"/>
        <v>0.29094958487300887</v>
      </c>
    </row>
    <row r="62" spans="1:6" ht="12.75">
      <c r="A62" s="21" t="str">
        <f>'6. 2012 Fuel saved table'!B72</f>
        <v>Jefferson TB #1230</v>
      </c>
      <c r="B62" s="59">
        <f>VLOOKUP(A62,'6. 2012 Fuel saved table'!$B$3:$E$159,2,FALSE)</f>
        <v>1062.97</v>
      </c>
      <c r="C62" s="59">
        <f>VLOOKUP(A62,'6. 2012 Fuel saved table'!$B$3:$E$159,3,FALSE)</f>
        <v>433.7418927973199</v>
      </c>
      <c r="D62" s="32">
        <f>VLOOKUP(A62,' 3. Master Data '!$B$11:$FU$167,' 3. Master Data '!$FS$4,FALSE)</f>
        <v>8.406041562791046</v>
      </c>
      <c r="E62" s="60">
        <f>VLOOKUP(A62,'6. 2012 Fuel saved table'!$B$3:$E$159,4,FALSE)</f>
        <v>1496.71189279732</v>
      </c>
      <c r="F62" s="58">
        <f t="shared" si="1"/>
        <v>0.2897965165404454</v>
      </c>
    </row>
    <row r="63" spans="1:6" ht="12.75">
      <c r="A63" s="21" t="str">
        <f>'6. 2012 Fuel saved table'!B23</f>
        <v>BreathittTB #1336</v>
      </c>
      <c r="B63" s="59">
        <f>VLOOKUP(A63,'6. 2012 Fuel saved table'!$B$3:$E$159,2,FALSE)</f>
        <v>920.7</v>
      </c>
      <c r="C63" s="59">
        <f>VLOOKUP(A63,'6. 2012 Fuel saved table'!$B$3:$E$159,3,FALSE)</f>
        <v>374.45384615384614</v>
      </c>
      <c r="D63" s="32">
        <f>VLOOKUP(A63,' 3. Master Data '!$B$11:$FU$167,' 3. Master Data '!$FS$4,FALSE)</f>
        <v>9.143586401650918</v>
      </c>
      <c r="E63" s="60">
        <f>VLOOKUP(A63,'6. 2012 Fuel saved table'!$B$3:$E$159,4,FALSE)</f>
        <v>1295.1538461538462</v>
      </c>
      <c r="F63" s="58">
        <f t="shared" si="1"/>
        <v>0.2891192017580329</v>
      </c>
    </row>
    <row r="64" spans="1:6" ht="12.75">
      <c r="A64" s="21" t="str">
        <f>'6. 2012 Fuel saved table'!B109</f>
        <v>Meade TB #230</v>
      </c>
      <c r="B64" s="59">
        <f>VLOOKUP(A64,'6. 2012 Fuel saved table'!$B$3:$E$159,2,FALSE)</f>
        <v>834.74</v>
      </c>
      <c r="C64" s="59">
        <f>VLOOKUP(A64,'6. 2012 Fuel saved table'!$B$3:$E$159,3,FALSE)</f>
        <v>338.45047619047637</v>
      </c>
      <c r="D64" s="32">
        <f>VLOOKUP(A64,' 3. Master Data '!$B$11:$FU$167,' 3. Master Data '!$FS$4,FALSE)</f>
        <v>8.85437381699691</v>
      </c>
      <c r="E64" s="60">
        <f>VLOOKUP(A64,'6. 2012 Fuel saved table'!$B$3:$E$159,4,FALSE)</f>
        <v>1173.1904761904764</v>
      </c>
      <c r="F64" s="58">
        <f t="shared" si="1"/>
        <v>0.28848723464707565</v>
      </c>
    </row>
    <row r="65" spans="1:6" ht="12.75">
      <c r="A65" s="21" t="str">
        <f>'6. 2012 Fuel saved table'!B117</f>
        <v>Pike TB #400</v>
      </c>
      <c r="B65" s="59">
        <f>VLOOKUP(A65,'6. 2012 Fuel saved table'!$B$3:$E$159,2,FALSE)</f>
        <v>958.9399999999999</v>
      </c>
      <c r="C65" s="59">
        <f>VLOOKUP(A65,'6. 2012 Fuel saved table'!$B$3:$E$159,3,FALSE)</f>
        <v>386.86634920634935</v>
      </c>
      <c r="D65" s="32">
        <f>VLOOKUP(A65,' 3. Master Data '!$B$11:$FU$167,' 3. Master Data '!$FS$4,FALSE)</f>
        <v>8.841616785200326</v>
      </c>
      <c r="E65" s="60">
        <f>VLOOKUP(A65,'6. 2012 Fuel saved table'!$B$3:$E$159,4,FALSE)</f>
        <v>1345.8063492063493</v>
      </c>
      <c r="F65" s="58">
        <f t="shared" si="1"/>
        <v>0.2874606360970824</v>
      </c>
    </row>
    <row r="66" spans="1:6" ht="12.75">
      <c r="A66" s="21" t="str">
        <f>'6. 2012 Fuel saved table'!B67</f>
        <v>Jefferson TB #1225</v>
      </c>
      <c r="B66" s="59">
        <f>VLOOKUP(A66,'6. 2012 Fuel saved table'!$B$3:$E$159,2,FALSE)</f>
        <v>913.6299999999999</v>
      </c>
      <c r="C66" s="59">
        <f>VLOOKUP(A66,'6. 2012 Fuel saved table'!$B$3:$E$159,3,FALSE)</f>
        <v>365.5408542713569</v>
      </c>
      <c r="D66" s="32">
        <f>VLOOKUP(A66,' 3. Master Data '!$B$11:$FU$167,' 3. Master Data '!$FS$4,FALSE)</f>
        <v>8.358580607029104</v>
      </c>
      <c r="E66" s="60">
        <f>VLOOKUP(A66,'6. 2012 Fuel saved table'!$B$3:$E$159,4,FALSE)</f>
        <v>1279.1708542713568</v>
      </c>
      <c r="F66" s="58">
        <f aca="true" t="shared" si="2" ref="F66:F97">C66/E66</f>
        <v>0.2857639017108288</v>
      </c>
    </row>
    <row r="67" spans="1:6" ht="12.75">
      <c r="A67" s="21" t="str">
        <f>'6. 2012 Fuel saved table'!B101</f>
        <v>Madison TB #109</v>
      </c>
      <c r="B67" s="59">
        <f>VLOOKUP(A67,'6. 2012 Fuel saved table'!$B$3:$E$159,2,FALSE)</f>
        <v>1628.19</v>
      </c>
      <c r="C67" s="59">
        <f>VLOOKUP(A67,'6. 2012 Fuel saved table'!$B$3:$E$159,3,FALSE)</f>
        <v>648.179491525424</v>
      </c>
      <c r="D67" s="32">
        <f>VLOOKUP(A67,' 3. Master Data '!$B$11:$FU$167,' 3. Master Data '!$FS$4,FALSE)</f>
        <v>8.248779319366905</v>
      </c>
      <c r="E67" s="60">
        <f>VLOOKUP(A67,'6. 2012 Fuel saved table'!$B$3:$E$159,4,FALSE)</f>
        <v>2276.369491525424</v>
      </c>
      <c r="F67" s="58">
        <f t="shared" si="2"/>
        <v>0.2847426544497707</v>
      </c>
    </row>
    <row r="68" spans="1:6" ht="12.75">
      <c r="A68" s="21" t="str">
        <f>'6. 2012 Fuel saved table'!B55</f>
        <v>Jefferson TB #1151</v>
      </c>
      <c r="B68" s="59">
        <f>VLOOKUP(A68,'6. 2012 Fuel saved table'!$B$3:$E$159,2,FALSE)</f>
        <v>1920.2</v>
      </c>
      <c r="C68" s="59">
        <f>VLOOKUP(A68,'6. 2012 Fuel saved table'!$B$3:$E$159,3,FALSE)</f>
        <v>763.3410385259633</v>
      </c>
      <c r="D68" s="32">
        <f>VLOOKUP(A68,' 3. Master Data '!$B$11:$FU$167,' 3. Master Data '!$FS$4,FALSE)</f>
        <v>8.343266326424331</v>
      </c>
      <c r="E68" s="60">
        <f>VLOOKUP(A68,'6. 2012 Fuel saved table'!$B$3:$E$159,4,FALSE)</f>
        <v>2683.5410385259634</v>
      </c>
      <c r="F68" s="58">
        <f t="shared" si="2"/>
        <v>0.28445290292458403</v>
      </c>
    </row>
    <row r="69" spans="1:6" ht="12.75">
      <c r="A69" s="21" t="str">
        <f>'6. 2012 Fuel saved table'!B147</f>
        <v>Pike TB #436</v>
      </c>
      <c r="B69" s="59">
        <f>VLOOKUP(A69,'6. 2012 Fuel saved table'!$B$3:$E$159,2,FALSE)</f>
        <v>748.33</v>
      </c>
      <c r="C69" s="59">
        <f>VLOOKUP(A69,'6. 2012 Fuel saved table'!$B$3:$E$159,3,FALSE)</f>
        <v>296.9874603174602</v>
      </c>
      <c r="D69" s="32">
        <f>VLOOKUP(A69,' 3. Master Data '!$B$11:$FU$167,' 3. Master Data '!$FS$4,FALSE)</f>
        <v>8.800261916534149</v>
      </c>
      <c r="E69" s="60">
        <f>VLOOKUP(A69,'6. 2012 Fuel saved table'!$B$3:$E$159,4,FALSE)</f>
        <v>1045.3174603174602</v>
      </c>
      <c r="F69" s="58">
        <f t="shared" si="2"/>
        <v>0.2841122162326322</v>
      </c>
    </row>
    <row r="70" spans="1:6" ht="12.75">
      <c r="A70" s="21" t="str">
        <f>'6. 2012 Fuel saved table'!B44</f>
        <v>Jefferson TB #1140</v>
      </c>
      <c r="B70" s="59">
        <f>VLOOKUP(A70,'6. 2012 Fuel saved table'!$B$3:$E$159,2,FALSE)</f>
        <v>1781.24</v>
      </c>
      <c r="C70" s="59">
        <f>VLOOKUP(A70,'6. 2012 Fuel saved table'!$B$3:$E$159,3,FALSE)</f>
        <v>706.7767504187602</v>
      </c>
      <c r="D70" s="32">
        <f>VLOOKUP(A70,' 3. Master Data '!$B$11:$FU$167,' 3. Master Data '!$FS$4,FALSE)</f>
        <v>8.338831375895444</v>
      </c>
      <c r="E70" s="60">
        <f>VLOOKUP(A70,'6. 2012 Fuel saved table'!$B$3:$E$159,4,FALSE)</f>
        <v>2488.0167504187602</v>
      </c>
      <c r="F70" s="58">
        <f t="shared" si="2"/>
        <v>0.28407234408683224</v>
      </c>
    </row>
    <row r="71" spans="1:6" ht="12.75">
      <c r="A71" s="21" t="str">
        <f>'6. 2012 Fuel saved table'!B41</f>
        <v>Jefferson TB #1137</v>
      </c>
      <c r="B71" s="59">
        <f>VLOOKUP(A71,'6. 2012 Fuel saved table'!$B$3:$E$159,2,FALSE)</f>
        <v>1696.9200000000003</v>
      </c>
      <c r="C71" s="59">
        <f>VLOOKUP(A71,'6. 2012 Fuel saved table'!$B$3:$E$159,3,FALSE)</f>
        <v>663.560737018425</v>
      </c>
      <c r="D71" s="32">
        <f>VLOOKUP(A71,' 3. Master Data '!$B$11:$FU$167,' 3. Master Data '!$FS$4,FALSE)</f>
        <v>8.304498738891636</v>
      </c>
      <c r="E71" s="60">
        <f>VLOOKUP(A71,'6. 2012 Fuel saved table'!$B$3:$E$159,4,FALSE)</f>
        <v>2360.4807370184253</v>
      </c>
      <c r="F71" s="58">
        <f t="shared" si="2"/>
        <v>0.28111254059907437</v>
      </c>
    </row>
    <row r="72" spans="1:6" ht="12.75">
      <c r="A72" s="21" t="str">
        <f>'6. 2012 Fuel saved table'!B61</f>
        <v>Jefferson TB #1219</v>
      </c>
      <c r="B72" s="59">
        <f>VLOOKUP(A72,'6. 2012 Fuel saved table'!$B$3:$E$159,2,FALSE)</f>
        <v>985.58</v>
      </c>
      <c r="C72" s="59">
        <f>VLOOKUP(A72,'6. 2012 Fuel saved table'!$B$3:$E$159,3,FALSE)</f>
        <v>384.0380904522614</v>
      </c>
      <c r="D72" s="32">
        <f>VLOOKUP(A72,' 3. Master Data '!$B$11:$FU$167,' 3. Master Data '!$FS$4,FALSE)</f>
        <v>8.296251953164635</v>
      </c>
      <c r="E72" s="60">
        <f>VLOOKUP(A72,'6. 2012 Fuel saved table'!$B$3:$E$159,4,FALSE)</f>
        <v>1369.6180904522614</v>
      </c>
      <c r="F72" s="58">
        <f t="shared" si="2"/>
        <v>0.2803979394908899</v>
      </c>
    </row>
    <row r="73" spans="1:6" ht="12.75">
      <c r="A73" s="21" t="str">
        <f>'6. 2012 Fuel saved table'!B140</f>
        <v>Pike TB #429</v>
      </c>
      <c r="B73" s="59">
        <f>VLOOKUP(A73,'6. 2012 Fuel saved table'!$B$3:$E$159,2,FALSE)</f>
        <v>844.5700000000002</v>
      </c>
      <c r="C73" s="59">
        <f>VLOOKUP(A73,'6. 2012 Fuel saved table'!$B$3:$E$159,3,FALSE)</f>
        <v>328.82841269841265</v>
      </c>
      <c r="D73" s="32">
        <f>VLOOKUP(A73,' 3. Master Data '!$B$11:$FU$167,' 3. Master Data '!$FS$4,FALSE)</f>
        <v>8.75286832352558</v>
      </c>
      <c r="E73" s="60">
        <f>VLOOKUP(A73,'6. 2012 Fuel saved table'!$B$3:$E$159,4,FALSE)</f>
        <v>1173.3984126984128</v>
      </c>
      <c r="F73" s="58">
        <f t="shared" si="2"/>
        <v>0.2802359447054478</v>
      </c>
    </row>
    <row r="74" spans="1:6" ht="12.75">
      <c r="A74" s="21" t="str">
        <f>'6. 2012 Fuel saved table'!B149</f>
        <v>Pike TB #438</v>
      </c>
      <c r="B74" s="59">
        <f>VLOOKUP(A74,'6. 2012 Fuel saved table'!$B$3:$E$159,2,FALSE)</f>
        <v>1083.69</v>
      </c>
      <c r="C74" s="59">
        <f>VLOOKUP(A74,'6. 2012 Fuel saved table'!$B$3:$E$159,3,FALSE)</f>
        <v>420.4179365079367</v>
      </c>
      <c r="D74" s="32">
        <f>VLOOKUP(A74,' 3. Master Data '!$B$11:$FU$167,' 3. Master Data '!$FS$4,FALSE)</f>
        <v>8.744087331247867</v>
      </c>
      <c r="E74" s="60">
        <f>VLOOKUP(A74,'6. 2012 Fuel saved table'!$B$3:$E$159,4,FALSE)</f>
        <v>1504.1079365079368</v>
      </c>
      <c r="F74" s="58">
        <f t="shared" si="2"/>
        <v>0.2795131428426701</v>
      </c>
    </row>
    <row r="75" spans="1:6" ht="12.75">
      <c r="A75" s="21" t="str">
        <f>'6. 2012 Fuel saved table'!B123</f>
        <v>Pike TB #411</v>
      </c>
      <c r="B75" s="59">
        <f>VLOOKUP(A75,'6. 2012 Fuel saved table'!$B$3:$E$159,2,FALSE)</f>
        <v>720.61</v>
      </c>
      <c r="C75" s="59">
        <f>VLOOKUP(A75,'6. 2012 Fuel saved table'!$B$3:$E$159,3,FALSE)</f>
        <v>279.24079365079353</v>
      </c>
      <c r="D75" s="32">
        <f>VLOOKUP(A75,' 3. Master Data '!$B$11:$FU$167,' 3. Master Data '!$FS$4,FALSE)</f>
        <v>8.741288630465855</v>
      </c>
      <c r="E75" s="60">
        <f>VLOOKUP(A75,'6. 2012 Fuel saved table'!$B$3:$E$159,4,FALSE)</f>
        <v>999.8507936507935</v>
      </c>
      <c r="F75" s="58">
        <f t="shared" si="2"/>
        <v>0.2792824643676992</v>
      </c>
    </row>
    <row r="76" spans="1:6" ht="12.75">
      <c r="A76" s="21" t="str">
        <f>'6. 2012 Fuel saved table'!B104</f>
        <v>Madison TB #112</v>
      </c>
      <c r="B76" s="59">
        <f>VLOOKUP(A76,'6. 2012 Fuel saved table'!$B$3:$E$159,2,FALSE)</f>
        <v>927.51</v>
      </c>
      <c r="C76" s="59">
        <f>VLOOKUP(A76,'6. 2012 Fuel saved table'!$B$3:$E$159,3,FALSE)</f>
        <v>356.55610169491524</v>
      </c>
      <c r="D76" s="32">
        <f>VLOOKUP(A76,' 3. Master Data '!$B$11:$FU$167,' 3. Master Data '!$FS$4,FALSE)</f>
        <v>8.168095222693017</v>
      </c>
      <c r="E76" s="60">
        <f>VLOOKUP(A76,'6. 2012 Fuel saved table'!$B$3:$E$159,4,FALSE)</f>
        <v>1284.0661016949152</v>
      </c>
      <c r="F76" s="58">
        <f t="shared" si="2"/>
        <v>0.2776773728582007</v>
      </c>
    </row>
    <row r="77" spans="1:6" ht="12.75">
      <c r="A77" s="21" t="str">
        <f>'6. 2012 Fuel saved table'!B38</f>
        <v>Garrard TB #912</v>
      </c>
      <c r="B77" s="59">
        <f>VLOOKUP(A77,'6. 2012 Fuel saved table'!$B$3:$E$159,2,FALSE)</f>
        <v>437.95</v>
      </c>
      <c r="C77" s="59">
        <f>VLOOKUP(A77,'6. 2012 Fuel saved table'!$B$3:$E$159,3,FALSE)</f>
        <v>168.11666666666662</v>
      </c>
      <c r="D77" s="32">
        <f>VLOOKUP(A77,' 3. Master Data '!$B$11:$FU$167,' 3. Master Data '!$FS$4,FALSE)</f>
        <v>8.718392510560566</v>
      </c>
      <c r="E77" s="60">
        <f>VLOOKUP(A77,'6. 2012 Fuel saved table'!$B$3:$E$159,4,FALSE)</f>
        <v>606.0666666666666</v>
      </c>
      <c r="F77" s="58">
        <f t="shared" si="2"/>
        <v>0.27738972610273893</v>
      </c>
    </row>
    <row r="78" spans="1:6" ht="12.75">
      <c r="A78" s="21" t="str">
        <f>'6. 2012 Fuel saved table'!B87</f>
        <v>Jefferson IC #1124</v>
      </c>
      <c r="B78" s="59">
        <f>VLOOKUP(A78,'6. 2012 Fuel saved table'!$B$3:$E$159,2,FALSE)</f>
        <v>2670</v>
      </c>
      <c r="C78" s="59">
        <f>VLOOKUP(A78,'6. 2012 Fuel saved table'!$B$3:$E$159,3,FALSE)</f>
        <v>1008.6348408710219</v>
      </c>
      <c r="D78" s="32">
        <f>VLOOKUP(A78,' 3. Master Data '!$B$11:$FU$167,' 3. Master Data '!$FS$4,FALSE)</f>
        <v>8.225262172284644</v>
      </c>
      <c r="E78" s="60">
        <f>VLOOKUP(A78,'6. 2012 Fuel saved table'!$B$3:$E$159,4,FALSE)</f>
        <v>3678.634840871022</v>
      </c>
      <c r="F78" s="58">
        <f t="shared" si="2"/>
        <v>0.27418726905554963</v>
      </c>
    </row>
    <row r="79" spans="1:6" ht="12.75">
      <c r="A79" s="21" t="str">
        <f>'6. 2012 Fuel saved table'!B59</f>
        <v>Jefferson TB #1217</v>
      </c>
      <c r="B79" s="59">
        <f>VLOOKUP(A79,'6. 2012 Fuel saved table'!$B$3:$E$159,2,FALSE)</f>
        <v>1076.3700000000001</v>
      </c>
      <c r="C79" s="59">
        <f>VLOOKUP(A79,'6. 2012 Fuel saved table'!$B$3:$E$159,3,FALSE)</f>
        <v>403.1827638190955</v>
      </c>
      <c r="D79" s="32">
        <f>VLOOKUP(A79,' 3. Master Data '!$B$11:$FU$167,' 3. Master Data '!$FS$4,FALSE)</f>
        <v>8.206220909166921</v>
      </c>
      <c r="E79" s="60">
        <f>VLOOKUP(A79,'6. 2012 Fuel saved table'!$B$3:$E$159,4,FALSE)</f>
        <v>1479.5527638190956</v>
      </c>
      <c r="F79" s="58">
        <f t="shared" si="2"/>
        <v>0.27250313316192926</v>
      </c>
    </row>
    <row r="80" spans="1:6" ht="12.75">
      <c r="A80" s="21" t="str">
        <f>'6. 2012 Fuel saved table'!B132</f>
        <v>Pike TB #420</v>
      </c>
      <c r="B80" s="59">
        <f>VLOOKUP(A80,'6. 2012 Fuel saved table'!$B$3:$E$159,2,FALSE)</f>
        <v>788.6999999999999</v>
      </c>
      <c r="C80" s="59">
        <f>VLOOKUP(A80,'6. 2012 Fuel saved table'!$B$3:$E$159,3,FALSE)</f>
        <v>293.41746031746027</v>
      </c>
      <c r="D80" s="32">
        <f>VLOOKUP(A80,' 3. Master Data '!$B$11:$FU$167,' 3. Master Data '!$FS$4,FALSE)</f>
        <v>8.643768226195004</v>
      </c>
      <c r="E80" s="60">
        <f>VLOOKUP(A80,'6. 2012 Fuel saved table'!$B$3:$E$159,4,FALSE)</f>
        <v>1082.1174603174602</v>
      </c>
      <c r="F80" s="58">
        <f t="shared" si="2"/>
        <v>0.2711512114695761</v>
      </c>
    </row>
    <row r="81" spans="1:6" ht="12.75">
      <c r="A81" s="21" t="str">
        <f>'6. 2012 Fuel saved table'!B80</f>
        <v>Jefferson IC #1131</v>
      </c>
      <c r="B81" s="59">
        <f>VLOOKUP(A81,'6. 2012 Fuel saved table'!$B$3:$E$159,2,FALSE)</f>
        <v>3296.5</v>
      </c>
      <c r="C81" s="59">
        <f>VLOOKUP(A81,'6. 2012 Fuel saved table'!$B$3:$E$159,3,FALSE)</f>
        <v>1218.0242881072027</v>
      </c>
      <c r="D81" s="32">
        <f>VLOOKUP(A81,' 3. Master Data '!$B$11:$FU$167,' 3. Master Data '!$FS$4,FALSE)</f>
        <v>8.17585621113302</v>
      </c>
      <c r="E81" s="60">
        <f>VLOOKUP(A81,'6. 2012 Fuel saved table'!$B$3:$E$159,4,FALSE)</f>
        <v>4514.524288107203</v>
      </c>
      <c r="F81" s="58">
        <f t="shared" si="2"/>
        <v>0.2698012482324869</v>
      </c>
    </row>
    <row r="82" spans="1:6" ht="12.75">
      <c r="A82" s="21" t="str">
        <f>'6. 2012 Fuel saved table'!B58</f>
        <v>Jefferson TB #1216</v>
      </c>
      <c r="B82" s="59">
        <f>VLOOKUP(A82,'6. 2012 Fuel saved table'!$B$3:$E$159,2,FALSE)</f>
        <v>1100.17</v>
      </c>
      <c r="C82" s="59">
        <f>VLOOKUP(A82,'6. 2012 Fuel saved table'!$B$3:$E$159,3,FALSE)</f>
        <v>403.0209547738691</v>
      </c>
      <c r="D82" s="32">
        <f>VLOOKUP(A82,' 3. Master Data '!$B$11:$FU$167,' 3. Master Data '!$FS$4,FALSE)</f>
        <v>8.156966650608542</v>
      </c>
      <c r="E82" s="60">
        <f>VLOOKUP(A82,'6. 2012 Fuel saved table'!$B$3:$E$159,4,FALSE)</f>
        <v>1503.1909547738692</v>
      </c>
      <c r="F82" s="58">
        <f t="shared" si="2"/>
        <v>0.2681102846540858</v>
      </c>
    </row>
    <row r="83" spans="1:6" ht="12.75">
      <c r="A83" s="21" t="str">
        <f>'6. 2012 Fuel saved table'!B116</f>
        <v>Pike TB #399</v>
      </c>
      <c r="B83" s="59">
        <f>VLOOKUP(A83,'6. 2012 Fuel saved table'!$B$3:$E$159,2,FALSE)</f>
        <v>1019.6100000000001</v>
      </c>
      <c r="C83" s="59">
        <f>VLOOKUP(A83,'6. 2012 Fuel saved table'!$B$3:$E$159,3,FALSE)</f>
        <v>371.8376190476188</v>
      </c>
      <c r="D83" s="32">
        <f>VLOOKUP(A83,' 3. Master Data '!$B$11:$FU$167,' 3. Master Data '!$FS$4,FALSE)</f>
        <v>8.597522582163766</v>
      </c>
      <c r="E83" s="60">
        <f>VLOOKUP(A83,'6. 2012 Fuel saved table'!$B$3:$E$159,4,FALSE)</f>
        <v>1391.447619047619</v>
      </c>
      <c r="F83" s="58">
        <f t="shared" si="2"/>
        <v>0.2672307702837742</v>
      </c>
    </row>
    <row r="84" spans="1:6" ht="12.75">
      <c r="A84" s="21" t="str">
        <f>'6. 2012 Fuel saved table'!B91</f>
        <v>Kenton TB #89</v>
      </c>
      <c r="B84" s="59">
        <f>VLOOKUP(A84,'6. 2012 Fuel saved table'!$B$3:$E$159,2,FALSE)</f>
        <v>1625.75</v>
      </c>
      <c r="C84" s="59">
        <f>VLOOKUP(A84,'6. 2012 Fuel saved table'!$B$3:$E$159,3,FALSE)</f>
        <v>591.3281249999995</v>
      </c>
      <c r="D84" s="32">
        <f>VLOOKUP(A84,' 3. Master Data '!$B$11:$FU$167,' 3. Master Data '!$FS$4,FALSE)</f>
        <v>8.727848685222204</v>
      </c>
      <c r="E84" s="60">
        <f>VLOOKUP(A84,'6. 2012 Fuel saved table'!$B$3:$E$159,4,FALSE)</f>
        <v>2217.0781249999995</v>
      </c>
      <c r="F84" s="58">
        <f t="shared" si="2"/>
        <v>0.26671505993953176</v>
      </c>
    </row>
    <row r="85" spans="1:6" ht="12.75">
      <c r="A85" s="21" t="str">
        <f>'6. 2012 Fuel saved table'!B82</f>
        <v>Jefferson IC #1129</v>
      </c>
      <c r="B85" s="59">
        <f>VLOOKUP(A85,'6. 2012 Fuel saved table'!$B$3:$E$159,2,FALSE)</f>
        <v>2995.62</v>
      </c>
      <c r="C85" s="59">
        <f>VLOOKUP(A85,'6. 2012 Fuel saved table'!$B$3:$E$159,3,FALSE)</f>
        <v>1081.6982579564487</v>
      </c>
      <c r="D85" s="32">
        <f>VLOOKUP(A85,' 3. Master Data '!$B$11:$FU$167,' 3. Master Data '!$FS$4,FALSE)</f>
        <v>8.125726894599447</v>
      </c>
      <c r="E85" s="60">
        <f>VLOOKUP(A85,'6. 2012 Fuel saved table'!$B$3:$E$159,4,FALSE)</f>
        <v>4077.3182579564486</v>
      </c>
      <c r="F85" s="58">
        <f t="shared" si="2"/>
        <v>0.26529649870858885</v>
      </c>
    </row>
    <row r="86" spans="1:6" ht="12.75">
      <c r="A86" s="21" t="str">
        <f>'6. 2012 Fuel saved table'!B53</f>
        <v>Jefferson TB #1149</v>
      </c>
      <c r="B86" s="59">
        <f>VLOOKUP(A86,'6. 2012 Fuel saved table'!$B$3:$E$159,2,FALSE)</f>
        <v>1852.5300000000002</v>
      </c>
      <c r="C86" s="59">
        <f>VLOOKUP(A86,'6. 2012 Fuel saved table'!$B$3:$E$159,3,FALSE)</f>
        <v>668.4834003350084</v>
      </c>
      <c r="D86" s="32">
        <f>VLOOKUP(A86,' 3. Master Data '!$B$11:$FU$167,' 3. Master Data '!$FS$4,FALSE)</f>
        <v>8.124267893097548</v>
      </c>
      <c r="E86" s="60">
        <f>VLOOKUP(A86,'6. 2012 Fuel saved table'!$B$3:$E$159,4,FALSE)</f>
        <v>2521.0134003350086</v>
      </c>
      <c r="F86" s="58">
        <f t="shared" si="2"/>
        <v>0.26516455654149873</v>
      </c>
    </row>
    <row r="87" spans="1:6" ht="12.75">
      <c r="A87" s="21" t="str">
        <f>'6. 2012 Fuel saved table'!B125</f>
        <v>Pike TB #413</v>
      </c>
      <c r="B87" s="59">
        <f>VLOOKUP(A87,'6. 2012 Fuel saved table'!$B$3:$E$159,2,FALSE)</f>
        <v>1369.06</v>
      </c>
      <c r="C87" s="59">
        <f>VLOOKUP(A87,'6. 2012 Fuel saved table'!$B$3:$E$159,3,FALSE)</f>
        <v>486.66857142857157</v>
      </c>
      <c r="D87" s="32">
        <f>VLOOKUP(A87,' 3. Master Data '!$B$11:$FU$167,' 3. Master Data '!$FS$4,FALSE)</f>
        <v>8.539501555812018</v>
      </c>
      <c r="E87" s="60">
        <f>VLOOKUP(A87,'6. 2012 Fuel saved table'!$B$3:$E$159,4,FALSE)</f>
        <v>1855.7285714285715</v>
      </c>
      <c r="F87" s="58">
        <f t="shared" si="2"/>
        <v>0.26225202269420567</v>
      </c>
    </row>
    <row r="88" spans="1:6" ht="12.75">
      <c r="A88" s="21" t="str">
        <f>'6. 2012 Fuel saved table'!B16</f>
        <v>BreathittTB #61</v>
      </c>
      <c r="B88" s="59">
        <f>VLOOKUP(A88,'6. 2012 Fuel saved table'!$B$3:$E$159,2,FALSE)</f>
        <v>657.67</v>
      </c>
      <c r="C88" s="59">
        <f>VLOOKUP(A88,'6. 2012 Fuel saved table'!$B$3:$E$159,3,FALSE)</f>
        <v>229.28692307692302</v>
      </c>
      <c r="D88" s="32">
        <f>VLOOKUP(A88,' 3. Master Data '!$B$11:$FU$167,' 3. Master Data '!$FS$4,FALSE)</f>
        <v>8.766128909635531</v>
      </c>
      <c r="E88" s="60">
        <f>VLOOKUP(A88,'6. 2012 Fuel saved table'!$B$3:$E$159,4,FALSE)</f>
        <v>886.956923076923</v>
      </c>
      <c r="F88" s="58">
        <f t="shared" si="2"/>
        <v>0.25850964924148595</v>
      </c>
    </row>
    <row r="89" spans="1:6" ht="12.75">
      <c r="A89" s="21" t="str">
        <f>'6. 2012 Fuel saved table'!B64</f>
        <v>Jefferson TB #1222</v>
      </c>
      <c r="B89" s="59">
        <f>VLOOKUP(A89,'6. 2012 Fuel saved table'!$B$3:$E$159,2,FALSE)</f>
        <v>1287.0499999999997</v>
      </c>
      <c r="C89" s="59">
        <f>VLOOKUP(A89,'6. 2012 Fuel saved table'!$B$3:$E$159,3,FALSE)</f>
        <v>446.80092127303215</v>
      </c>
      <c r="D89" s="32">
        <f>VLOOKUP(A89,' 3. Master Data '!$B$11:$FU$167,' 3. Master Data '!$FS$4,FALSE)</f>
        <v>8.042492521658057</v>
      </c>
      <c r="E89" s="60">
        <f>VLOOKUP(A89,'6. 2012 Fuel saved table'!$B$3:$E$159,4,FALSE)</f>
        <v>1733.8509212730319</v>
      </c>
      <c r="F89" s="58">
        <f t="shared" si="2"/>
        <v>0.2576928130274205</v>
      </c>
    </row>
    <row r="90" spans="1:6" ht="12.75">
      <c r="A90" s="21" t="str">
        <f>'6. 2012 Fuel saved table'!B110</f>
        <v>Mercer IC #111</v>
      </c>
      <c r="B90" s="59">
        <f>VLOOKUP(A90,'6. 2012 Fuel saved table'!$B$3:$E$159,2,FALSE)</f>
        <v>3257.88</v>
      </c>
      <c r="C90" s="59">
        <f>VLOOKUP(A90,'6. 2012 Fuel saved table'!$B$3:$E$159,3,FALSE)</f>
        <v>1114.909090909091</v>
      </c>
      <c r="D90" s="32">
        <f>VLOOKUP(A90,' 3. Master Data '!$B$11:$FU$167,' 3. Master Data '!$FS$4,FALSE)</f>
        <v>7.382205606099672</v>
      </c>
      <c r="E90" s="60">
        <f>VLOOKUP(A90,'6. 2012 Fuel saved table'!$B$3:$E$159,4,FALSE)</f>
        <v>4372.789090909091</v>
      </c>
      <c r="F90" s="58">
        <f t="shared" si="2"/>
        <v>0.254965210471037</v>
      </c>
    </row>
    <row r="91" spans="1:6" ht="12.75">
      <c r="A91" s="21" t="str">
        <f>'6. 2012 Fuel saved table'!B21</f>
        <v>BreathittTB #1324</v>
      </c>
      <c r="B91" s="59">
        <f>VLOOKUP(A91,'6. 2012 Fuel saved table'!$B$3:$E$159,2,FALSE)</f>
        <v>725.21</v>
      </c>
      <c r="C91" s="59">
        <f>VLOOKUP(A91,'6. 2012 Fuel saved table'!$B$3:$E$159,3,FALSE)</f>
        <v>248.08692307692297</v>
      </c>
      <c r="D91" s="32">
        <f>VLOOKUP(A91,' 3. Master Data '!$B$11:$FU$167,' 3. Master Data '!$FS$4,FALSE)</f>
        <v>8.723583513740847</v>
      </c>
      <c r="E91" s="60">
        <f>VLOOKUP(A91,'6. 2012 Fuel saved table'!$B$3:$E$159,4,FALSE)</f>
        <v>973.296923076923</v>
      </c>
      <c r="F91" s="58">
        <f t="shared" si="2"/>
        <v>0.2548933600782747</v>
      </c>
    </row>
    <row r="92" spans="1:6" ht="12.75">
      <c r="A92" s="21" t="str">
        <f>'6. 2012 Fuel saved table'!B105</f>
        <v>Madison TB #113</v>
      </c>
      <c r="B92" s="59">
        <f>VLOOKUP(A92,'6. 2012 Fuel saved table'!$B$3:$E$159,2,FALSE)</f>
        <v>939.44</v>
      </c>
      <c r="C92" s="59">
        <f>VLOOKUP(A92,'6. 2012 Fuel saved table'!$B$3:$E$159,3,FALSE)</f>
        <v>317.91932203389797</v>
      </c>
      <c r="D92" s="32">
        <f>VLOOKUP(A92,' 3. Master Data '!$B$11:$FU$167,' 3. Master Data '!$FS$4,FALSE)</f>
        <v>7.896640551818103</v>
      </c>
      <c r="E92" s="60">
        <f>VLOOKUP(A92,'6. 2012 Fuel saved table'!$B$3:$E$159,4,FALSE)</f>
        <v>1257.359322033898</v>
      </c>
      <c r="F92" s="58">
        <f t="shared" si="2"/>
        <v>0.25284683261395263</v>
      </c>
    </row>
    <row r="93" spans="1:6" ht="12.75">
      <c r="A93" s="21" t="str">
        <f>'6. 2012 Fuel saved table'!B152</f>
        <v>Trigg TB #10</v>
      </c>
      <c r="B93" s="59">
        <f>VLOOKUP(A93,'6. 2012 Fuel saved table'!$B$3:$E$159,2,FALSE)</f>
        <v>1380.69</v>
      </c>
      <c r="C93" s="59">
        <f>VLOOKUP(A93,'6. 2012 Fuel saved table'!$B$3:$E$159,3,FALSE)</f>
        <v>463.7514285714285</v>
      </c>
      <c r="D93" s="32">
        <f>VLOOKUP(A93,' 3. Master Data '!$B$11:$FU$167,' 3. Master Data '!$FS$4,FALSE)</f>
        <v>9.35118672547784</v>
      </c>
      <c r="E93" s="60">
        <f>VLOOKUP(A93,'6. 2012 Fuel saved table'!$B$3:$E$159,4,FALSE)</f>
        <v>1844.4414285714286</v>
      </c>
      <c r="F93" s="58">
        <f t="shared" si="2"/>
        <v>0.25143190853754405</v>
      </c>
    </row>
    <row r="94" spans="1:6" ht="12.75">
      <c r="A94" s="21" t="str">
        <f>'6. 2012 Fuel saved table'!B119</f>
        <v>Pike TB #407</v>
      </c>
      <c r="B94" s="59">
        <f>VLOOKUP(A94,'6. 2012 Fuel saved table'!$B$3:$E$159,2,FALSE)</f>
        <v>814.42</v>
      </c>
      <c r="C94" s="59">
        <f>VLOOKUP(A94,'6. 2012 Fuel saved table'!$B$3:$E$159,3,FALSE)</f>
        <v>273.1434920634921</v>
      </c>
      <c r="D94" s="32">
        <f>VLOOKUP(A94,' 3. Master Data '!$B$11:$FU$167,' 3. Master Data '!$FS$4,FALSE)</f>
        <v>8.412919623781342</v>
      </c>
      <c r="E94" s="60">
        <f>VLOOKUP(A94,'6. 2012 Fuel saved table'!$B$3:$E$159,4,FALSE)</f>
        <v>1087.563492063492</v>
      </c>
      <c r="F94" s="58">
        <f t="shared" si="2"/>
        <v>0.2511517663628469</v>
      </c>
    </row>
    <row r="95" spans="1:6" ht="12.75">
      <c r="A95" s="21" t="str">
        <f>'6. 2012 Fuel saved table'!B42</f>
        <v>Jefferson TB #1138</v>
      </c>
      <c r="B95" s="59">
        <f>VLOOKUP(A95,'6. 2012 Fuel saved table'!$B$3:$E$159,2,FALSE)</f>
        <v>2181.1</v>
      </c>
      <c r="C95" s="59">
        <f>VLOOKUP(A95,'6. 2012 Fuel saved table'!$B$3:$E$159,3,FALSE)</f>
        <v>728.9804020100505</v>
      </c>
      <c r="D95" s="32">
        <f>VLOOKUP(A95,' 3. Master Data '!$B$11:$FU$167,' 3. Master Data '!$FS$4,FALSE)</f>
        <v>7.965329420934391</v>
      </c>
      <c r="E95" s="60">
        <f>VLOOKUP(A95,'6. 2012 Fuel saved table'!$B$3:$E$159,4,FALSE)</f>
        <v>2910.0804020100504</v>
      </c>
      <c r="F95" s="58">
        <f t="shared" si="2"/>
        <v>0.2505018079591647</v>
      </c>
    </row>
    <row r="96" spans="1:6" ht="12.75">
      <c r="A96" s="21" t="str">
        <f>'6. 2012 Fuel saved table'!B49</f>
        <v>Jefferson TB #1145</v>
      </c>
      <c r="B96" s="59">
        <f>VLOOKUP(A96,'6. 2012 Fuel saved table'!$B$3:$E$159,2,FALSE)</f>
        <v>1220.71</v>
      </c>
      <c r="C96" s="59">
        <f>VLOOKUP(A96,'6. 2012 Fuel saved table'!$B$3:$E$159,3,FALSE)</f>
        <v>406.16604690117265</v>
      </c>
      <c r="D96" s="32">
        <f>VLOOKUP(A96,' 3. Master Data '!$B$11:$FU$167,' 3. Master Data '!$FS$4,FALSE)</f>
        <v>7.9563942295876995</v>
      </c>
      <c r="E96" s="60">
        <f>VLOOKUP(A96,'6. 2012 Fuel saved table'!$B$3:$E$159,4,FALSE)</f>
        <v>1626.8760469011727</v>
      </c>
      <c r="F96" s="58">
        <f t="shared" si="2"/>
        <v>0.24966010635833394</v>
      </c>
    </row>
    <row r="97" spans="1:6" ht="12.75">
      <c r="A97" s="21" t="str">
        <f>'6. 2012 Fuel saved table'!B45</f>
        <v>Jefferson TB #1141</v>
      </c>
      <c r="B97" s="59">
        <f>VLOOKUP(A97,'6. 2012 Fuel saved table'!$B$3:$E$159,2,FALSE)</f>
        <v>1825.0800000000002</v>
      </c>
      <c r="C97" s="59">
        <f>VLOOKUP(A97,'6. 2012 Fuel saved table'!$B$3:$E$159,3,FALSE)</f>
        <v>606.9216750418766</v>
      </c>
      <c r="D97" s="32">
        <f>VLOOKUP(A97,' 3. Master Data '!$B$11:$FU$167,' 3. Master Data '!$FS$4,FALSE)</f>
        <v>7.955295110351328</v>
      </c>
      <c r="E97" s="60">
        <f>VLOOKUP(A97,'6. 2012 Fuel saved table'!$B$3:$E$159,4,FALSE)</f>
        <v>2432.0016750418768</v>
      </c>
      <c r="F97" s="58">
        <f t="shared" si="2"/>
        <v>0.249556437921214</v>
      </c>
    </row>
    <row r="98" spans="1:6" ht="12.75">
      <c r="A98" s="21" t="str">
        <f>'6. 2012 Fuel saved table'!B74</f>
        <v>Jefferson TB #1232</v>
      </c>
      <c r="B98" s="59">
        <f>VLOOKUP(A98,'6. 2012 Fuel saved table'!$B$3:$E$159,2,FALSE)</f>
        <v>1030.4199999999998</v>
      </c>
      <c r="C98" s="59">
        <f>VLOOKUP(A98,'6. 2012 Fuel saved table'!$B$3:$E$159,3,FALSE)</f>
        <v>331.8195309882749</v>
      </c>
      <c r="D98" s="32">
        <f>VLOOKUP(A98,' 3. Master Data '!$B$11:$FU$167,' 3. Master Data '!$FS$4,FALSE)</f>
        <v>7.89248073601056</v>
      </c>
      <c r="E98" s="60">
        <f>VLOOKUP(A98,'6. 2012 Fuel saved table'!$B$3:$E$159,4,FALSE)</f>
        <v>1362.2395309882747</v>
      </c>
      <c r="F98" s="58">
        <f aca="true" t="shared" si="3" ref="F98:F129">C98/E98</f>
        <v>0.24358383635185446</v>
      </c>
    </row>
    <row r="99" spans="1:6" ht="12.75">
      <c r="A99" s="21" t="str">
        <f>'6. 2012 Fuel saved table'!B89</f>
        <v>Jefferson IC #1122</v>
      </c>
      <c r="B99" s="59">
        <f>VLOOKUP(A99,'6. 2012 Fuel saved table'!$B$3:$E$159,2,FALSE)</f>
        <v>2496.62</v>
      </c>
      <c r="C99" s="59">
        <f>VLOOKUP(A99,'6. 2012 Fuel saved table'!$B$3:$E$159,3,FALSE)</f>
        <v>794.165594639866</v>
      </c>
      <c r="D99" s="32">
        <f>VLOOKUP(A99,' 3. Master Data '!$B$11:$FU$167,' 3. Master Data '!$FS$4,FALSE)</f>
        <v>7.869034935232434</v>
      </c>
      <c r="E99" s="60">
        <f>VLOOKUP(A99,'6. 2012 Fuel saved table'!$B$3:$E$159,4,FALSE)</f>
        <v>3290.785594639866</v>
      </c>
      <c r="F99" s="58">
        <f t="shared" si="3"/>
        <v>0.2413300933167532</v>
      </c>
    </row>
    <row r="100" spans="1:6" ht="12.75">
      <c r="A100" s="21" t="str">
        <f>'6. 2012 Fuel saved table'!B46</f>
        <v>Jefferson TB #1142</v>
      </c>
      <c r="B100" s="59">
        <f>VLOOKUP(A100,'6. 2012 Fuel saved table'!$B$3:$E$159,2,FALSE)</f>
        <v>1645.7500000000002</v>
      </c>
      <c r="C100" s="59">
        <f>VLOOKUP(A100,'6. 2012 Fuel saved table'!$B$3:$E$159,3,FALSE)</f>
        <v>516.6771356783918</v>
      </c>
      <c r="D100" s="32">
        <f>VLOOKUP(A100,' 3. Master Data '!$B$11:$FU$167,' 3. Master Data '!$FS$4,FALSE)</f>
        <v>7.844259456174996</v>
      </c>
      <c r="E100" s="60">
        <f>VLOOKUP(A100,'6. 2012 Fuel saved table'!$B$3:$E$159,4,FALSE)</f>
        <v>2162.427135678392</v>
      </c>
      <c r="F100" s="58">
        <f t="shared" si="3"/>
        <v>0.23893389384253214</v>
      </c>
    </row>
    <row r="101" spans="1:6" ht="12.75">
      <c r="A101" s="21" t="str">
        <f>'6. 2012 Fuel saved table'!B143</f>
        <v>Pike TB #432</v>
      </c>
      <c r="B101" s="59">
        <f>VLOOKUP(A101,'6. 2012 Fuel saved table'!$B$3:$E$159,2,FALSE)</f>
        <v>767.04</v>
      </c>
      <c r="C101" s="59">
        <f>VLOOKUP(A101,'6. 2012 Fuel saved table'!$B$3:$E$159,3,FALSE)</f>
        <v>240.7933333333334</v>
      </c>
      <c r="D101" s="32">
        <f>VLOOKUP(A101,' 3. Master Data '!$B$11:$FU$167,' 3. Master Data '!$FS$4,FALSE)</f>
        <v>8.277729974968711</v>
      </c>
      <c r="E101" s="60">
        <f>VLOOKUP(A101,'6. 2012 Fuel saved table'!$B$3:$E$159,4,FALSE)</f>
        <v>1007.8333333333334</v>
      </c>
      <c r="F101" s="58">
        <f t="shared" si="3"/>
        <v>0.23892177939474127</v>
      </c>
    </row>
    <row r="102" spans="1:6" ht="12.75">
      <c r="A102" s="21" t="str">
        <f>'6. 2012 Fuel saved table'!B142</f>
        <v>Pike TB #431</v>
      </c>
      <c r="B102" s="59">
        <f>VLOOKUP(A102,'6. 2012 Fuel saved table'!$B$3:$E$159,2,FALSE)</f>
        <v>683.04</v>
      </c>
      <c r="C102" s="59">
        <f>VLOOKUP(A102,'6. 2012 Fuel saved table'!$B$3:$E$159,3,FALSE)</f>
        <v>211.8615873015874</v>
      </c>
      <c r="D102" s="32">
        <f>VLOOKUP(A102,' 3. Master Data '!$B$11:$FU$167,' 3. Master Data '!$FS$4,FALSE)</f>
        <v>8.254099320684002</v>
      </c>
      <c r="E102" s="60">
        <f>VLOOKUP(A102,'6. 2012 Fuel saved table'!$B$3:$E$159,4,FALSE)</f>
        <v>894.9015873015874</v>
      </c>
      <c r="F102" s="58">
        <f t="shared" si="3"/>
        <v>0.23674288917110697</v>
      </c>
    </row>
    <row r="103" spans="1:6" ht="12.75">
      <c r="A103" s="21" t="str">
        <f>'6. 2012 Fuel saved table'!B150</f>
        <v>Simpson TB #910</v>
      </c>
      <c r="B103" s="59">
        <f>VLOOKUP(A103,'6. 2012 Fuel saved table'!$B$3:$E$159,2,FALSE)</f>
        <v>3426.46</v>
      </c>
      <c r="C103" s="59">
        <f>VLOOKUP(A103,'6. 2012 Fuel saved table'!$B$3:$E$159,3,FALSE)</f>
        <v>1046.0704347826086</v>
      </c>
      <c r="D103" s="32">
        <f>VLOOKUP(A103,' 3. Master Data '!$B$11:$FU$167,' 3. Master Data '!$FS$4,FALSE)</f>
        <v>9.006514011545443</v>
      </c>
      <c r="E103" s="60">
        <f>VLOOKUP(A103,'6. 2012 Fuel saved table'!$B$3:$E$159,4,FALSE)</f>
        <v>4472.530434782609</v>
      </c>
      <c r="F103" s="58">
        <f t="shared" si="3"/>
        <v>0.23388782928057453</v>
      </c>
    </row>
    <row r="104" spans="1:6" ht="12.75">
      <c r="A104" s="21" t="str">
        <f>'6. 2012 Fuel saved table'!B137</f>
        <v>Pike TB #426</v>
      </c>
      <c r="B104" s="59">
        <f>VLOOKUP(A104,'6. 2012 Fuel saved table'!$B$3:$E$159,2,FALSE)</f>
        <v>975.7</v>
      </c>
      <c r="C104" s="59">
        <f>VLOOKUP(A104,'6. 2012 Fuel saved table'!$B$3:$E$159,3,FALSE)</f>
        <v>293.98888888888905</v>
      </c>
      <c r="D104" s="32">
        <f>VLOOKUP(A104,' 3. Master Data '!$B$11:$FU$167,' 3. Master Data '!$FS$4,FALSE)</f>
        <v>8.198257661166343</v>
      </c>
      <c r="E104" s="60">
        <f>VLOOKUP(A104,'6. 2012 Fuel saved table'!$B$3:$E$159,4,FALSE)</f>
        <v>1269.688888888889</v>
      </c>
      <c r="F104" s="58">
        <f t="shared" si="3"/>
        <v>0.2315440352842342</v>
      </c>
    </row>
    <row r="105" spans="1:6" ht="12.75">
      <c r="A105" s="21" t="str">
        <f>'6. 2012 Fuel saved table'!B100</f>
        <v>Madison TB #108</v>
      </c>
      <c r="B105" s="59">
        <f>VLOOKUP(A105,'6. 2012 Fuel saved table'!$B$3:$E$159,2,FALSE)</f>
        <v>1084.99</v>
      </c>
      <c r="C105" s="59">
        <f>VLOOKUP(A105,'6. 2012 Fuel saved table'!$B$3:$E$159,3,FALSE)</f>
        <v>321.4032203389829</v>
      </c>
      <c r="D105" s="32">
        <f>VLOOKUP(A105,' 3. Master Data '!$B$11:$FU$167,' 3. Master Data '!$FS$4,FALSE)</f>
        <v>7.647738688835841</v>
      </c>
      <c r="E105" s="60">
        <f>VLOOKUP(A105,'6. 2012 Fuel saved table'!$B$3:$E$159,4,FALSE)</f>
        <v>1406.393220338983</v>
      </c>
      <c r="F105" s="58">
        <f t="shared" si="3"/>
        <v>0.22853012634796058</v>
      </c>
    </row>
    <row r="106" spans="1:6" ht="12.75">
      <c r="A106" s="21" t="str">
        <f>'6. 2012 Fuel saved table'!B134</f>
        <v>Pike TB #422</v>
      </c>
      <c r="B106" s="59">
        <f>VLOOKUP(A106,'6. 2012 Fuel saved table'!$B$3:$E$159,2,FALSE)</f>
        <v>1019.7099999999999</v>
      </c>
      <c r="C106" s="59">
        <f>VLOOKUP(A106,'6. 2012 Fuel saved table'!$B$3:$E$159,3,FALSE)</f>
        <v>297.3122222222222</v>
      </c>
      <c r="D106" s="32">
        <f>VLOOKUP(A106,' 3. Master Data '!$B$11:$FU$167,' 3. Master Data '!$FS$4,FALSE)</f>
        <v>8.136862441282325</v>
      </c>
      <c r="E106" s="60">
        <f>VLOOKUP(A106,'6. 2012 Fuel saved table'!$B$3:$E$159,4,FALSE)</f>
        <v>1317.0222222222221</v>
      </c>
      <c r="F106" s="58">
        <f t="shared" si="3"/>
        <v>0.2257457901663686</v>
      </c>
    </row>
    <row r="107" spans="1:6" ht="12.75">
      <c r="A107" s="21" t="str">
        <f>'6. 2012 Fuel saved table'!B85</f>
        <v>Jefferson IC #1126</v>
      </c>
      <c r="B107" s="59">
        <f>VLOOKUP(A107,'6. 2012 Fuel saved table'!$B$3:$E$159,2,FALSE)</f>
        <v>2381.87</v>
      </c>
      <c r="C107" s="59">
        <f>VLOOKUP(A107,'6. 2012 Fuel saved table'!$B$3:$E$159,3,FALSE)</f>
        <v>684.0512730318264</v>
      </c>
      <c r="D107" s="32">
        <f>VLOOKUP(A107,' 3. Master Data '!$B$11:$FU$167,' 3. Master Data '!$FS$4,FALSE)</f>
        <v>7.6845293823760334</v>
      </c>
      <c r="E107" s="60">
        <f>VLOOKUP(A107,'6. 2012 Fuel saved table'!$B$3:$E$159,4,FALSE)</f>
        <v>3065.9212730318263</v>
      </c>
      <c r="F107" s="58">
        <f t="shared" si="3"/>
        <v>0.22311442862177028</v>
      </c>
    </row>
    <row r="108" spans="1:6" ht="12.75">
      <c r="A108" s="21" t="str">
        <f>'6. 2012 Fuel saved table'!B7</f>
        <v>Bath IC #1268</v>
      </c>
      <c r="B108" s="59">
        <f>VLOOKUP(A108,'6. 2012 Fuel saved table'!$B$3:$E$159,2,FALSE)</f>
        <v>1289</v>
      </c>
      <c r="C108" s="59">
        <f>VLOOKUP(A108,'6. 2012 Fuel saved table'!$B$3:$E$159,3,FALSE)</f>
        <v>369.69841269841254</v>
      </c>
      <c r="D108" s="32">
        <f>VLOOKUP(A108,' 3. Master Data '!$B$11:$FU$167,' 3. Master Data '!$FS$4,FALSE)</f>
        <v>8.10690457719162</v>
      </c>
      <c r="E108" s="60">
        <f>VLOOKUP(A108,'6. 2012 Fuel saved table'!$B$3:$E$159,4,FALSE)</f>
        <v>1658.6984126984125</v>
      </c>
      <c r="F108" s="58">
        <f t="shared" si="3"/>
        <v>0.22288464851001927</v>
      </c>
    </row>
    <row r="109" spans="1:6" ht="12.75">
      <c r="A109" s="21" t="str">
        <f>'6. 2012 Fuel saved table'!B103</f>
        <v>Madison TB #111</v>
      </c>
      <c r="B109" s="59">
        <f>VLOOKUP(A109,'6. 2012 Fuel saved table'!$B$3:$E$159,2,FALSE)</f>
        <v>1095.65</v>
      </c>
      <c r="C109" s="59">
        <f>VLOOKUP(A109,'6. 2012 Fuel saved table'!$B$3:$E$159,3,FALSE)</f>
        <v>313.52627118644045</v>
      </c>
      <c r="D109" s="32">
        <f>VLOOKUP(A109,' 3. Master Data '!$B$11:$FU$167,' 3. Master Data '!$FS$4,FALSE)</f>
        <v>7.588317437137771</v>
      </c>
      <c r="E109" s="60">
        <f>VLOOKUP(A109,'6. 2012 Fuel saved table'!$B$3:$E$159,4,FALSE)</f>
        <v>1409.1762711864405</v>
      </c>
      <c r="F109" s="58">
        <f t="shared" si="3"/>
        <v>0.22248903674944118</v>
      </c>
    </row>
    <row r="110" spans="1:6" ht="12.75">
      <c r="A110" s="21" t="str">
        <f>'6. 2012 Fuel saved table'!B79</f>
        <v>Jefferson IC #1132</v>
      </c>
      <c r="B110" s="59">
        <f>VLOOKUP(A110,'6. 2012 Fuel saved table'!$B$3:$E$159,2,FALSE)</f>
        <v>3251.62</v>
      </c>
      <c r="C110" s="59">
        <f>VLOOKUP(A110,'6. 2012 Fuel saved table'!$B$3:$E$159,3,FALSE)</f>
        <v>927.7920603015082</v>
      </c>
      <c r="D110" s="32">
        <f>VLOOKUP(A110,' 3. Master Data '!$B$11:$FU$167,' 3. Master Data '!$FS$4,FALSE)</f>
        <v>7.673433550045823</v>
      </c>
      <c r="E110" s="60">
        <f>VLOOKUP(A110,'6. 2012 Fuel saved table'!$B$3:$E$159,4,FALSE)</f>
        <v>4179.412060301508</v>
      </c>
      <c r="F110" s="58">
        <f t="shared" si="3"/>
        <v>0.22199104728490832</v>
      </c>
    </row>
    <row r="111" spans="1:6" ht="12.75">
      <c r="A111" s="21" t="str">
        <f>'6. 2012 Fuel saved table'!B111</f>
        <v>Mercer IC #112</v>
      </c>
      <c r="B111" s="59">
        <f>VLOOKUP(A111,'6. 2012 Fuel saved table'!$B$3:$E$159,2,FALSE)</f>
        <v>1463.38</v>
      </c>
      <c r="C111" s="59">
        <f>VLOOKUP(A111,'6. 2012 Fuel saved table'!$B$3:$E$159,3,FALSE)</f>
        <v>397.41454545454553</v>
      </c>
      <c r="D111" s="32">
        <f>VLOOKUP(A111,' 3. Master Data '!$B$11:$FU$167,' 3. Master Data '!$FS$4,FALSE)</f>
        <v>6.993651683089833</v>
      </c>
      <c r="E111" s="60">
        <f>VLOOKUP(A111,'6. 2012 Fuel saved table'!$B$3:$E$159,4,FALSE)</f>
        <v>1860.7945454545456</v>
      </c>
      <c r="F111" s="58">
        <f t="shared" si="3"/>
        <v>0.21357250128732888</v>
      </c>
    </row>
    <row r="112" spans="1:6" ht="12.75">
      <c r="A112" s="21" t="str">
        <f>'6. 2012 Fuel saved table'!B9</f>
        <v>Bath IC #1166</v>
      </c>
      <c r="B112" s="59">
        <f>VLOOKUP(A112,'6. 2012 Fuel saved table'!$B$3:$E$159,2,FALSE)</f>
        <v>3170.5</v>
      </c>
      <c r="C112" s="59">
        <f>VLOOKUP(A112,'6. 2012 Fuel saved table'!$B$3:$E$159,3,FALSE)</f>
        <v>858.563492063492</v>
      </c>
      <c r="D112" s="32">
        <f>VLOOKUP(A112,' 3. Master Data '!$B$11:$FU$167,' 3. Master Data '!$FS$4,FALSE)</f>
        <v>8.00602428639016</v>
      </c>
      <c r="E112" s="60">
        <f>VLOOKUP(A112,'6. 2012 Fuel saved table'!$B$3:$E$159,4,FALSE)</f>
        <v>4029.063492063492</v>
      </c>
      <c r="F112" s="58">
        <f t="shared" si="3"/>
        <v>0.2130925694655105</v>
      </c>
    </row>
    <row r="113" spans="1:6" ht="12.75">
      <c r="A113" s="21" t="str">
        <f>'6. 2012 Fuel saved table'!B93</f>
        <v>Kenton TB #90</v>
      </c>
      <c r="B113" s="59">
        <f>VLOOKUP(A113,'6. 2012 Fuel saved table'!$B$3:$E$159,2,FALSE)</f>
        <v>1279.56</v>
      </c>
      <c r="C113" s="59">
        <f>VLOOKUP(A113,'6. 2012 Fuel saved table'!$B$3:$E$159,3,FALSE)</f>
        <v>343.8868749999999</v>
      </c>
      <c r="D113" s="32">
        <f>VLOOKUP(A113,' 3. Master Data '!$B$11:$FU$167,' 3. Master Data '!$FS$4,FALSE)</f>
        <v>8.120025633811622</v>
      </c>
      <c r="E113" s="60">
        <f>VLOOKUP(A113,'6. 2012 Fuel saved table'!$B$3:$E$159,4,FALSE)</f>
        <v>1623.4468749999999</v>
      </c>
      <c r="F113" s="58">
        <f t="shared" si="3"/>
        <v>0.21182514826670873</v>
      </c>
    </row>
    <row r="114" spans="1:6" ht="12.75">
      <c r="A114" s="21" t="str">
        <f>'6. 2012 Fuel saved table'!B15</f>
        <v>BreathittTB #60</v>
      </c>
      <c r="B114" s="59">
        <f>VLOOKUP(A114,'6. 2012 Fuel saved table'!$B$3:$E$159,2,FALSE)</f>
        <v>1213.5</v>
      </c>
      <c r="C114" s="59">
        <f>VLOOKUP(A114,'6. 2012 Fuel saved table'!$B$3:$E$159,3,FALSE)</f>
        <v>326.12941176470645</v>
      </c>
      <c r="D114" s="32">
        <f>VLOOKUP(A114,' 3. Master Data '!$B$11:$FU$167,' 3. Master Data '!$FS$4,FALSE)</f>
        <v>8.627507210548004</v>
      </c>
      <c r="E114" s="60">
        <f>VLOOKUP(A114,'6. 2012 Fuel saved table'!$B$3:$E$159,4,FALSE)</f>
        <v>1539.6294117647064</v>
      </c>
      <c r="F114" s="58">
        <f t="shared" si="3"/>
        <v>0.21182331882767846</v>
      </c>
    </row>
    <row r="115" spans="1:6" ht="12.75">
      <c r="A115" s="21" t="str">
        <f>'6. 2012 Fuel saved table'!B78</f>
        <v>Jefferson IC #1133</v>
      </c>
      <c r="B115" s="59">
        <f>VLOOKUP(A115,'6. 2012 Fuel saved table'!$B$3:$E$159,2,FALSE)</f>
        <v>2020.5</v>
      </c>
      <c r="C115" s="59">
        <f>VLOOKUP(A115,'6. 2012 Fuel saved table'!$B$3:$E$159,3,FALSE)</f>
        <v>532.4882747068673</v>
      </c>
      <c r="D115" s="32">
        <f>VLOOKUP(A115,' 3. Master Data '!$B$11:$FU$167,' 3. Master Data '!$FS$4,FALSE)</f>
        <v>7.543350655778272</v>
      </c>
      <c r="E115" s="60">
        <f>VLOOKUP(A115,'6. 2012 Fuel saved table'!$B$3:$E$159,4,FALSE)</f>
        <v>2552.9882747068673</v>
      </c>
      <c r="F115" s="58">
        <f t="shared" si="3"/>
        <v>0.2085745085405875</v>
      </c>
    </row>
    <row r="116" spans="1:6" ht="12.75">
      <c r="A116" s="21" t="str">
        <f>'6. 2012 Fuel saved table'!B75</f>
        <v>Jefferson IC #1136</v>
      </c>
      <c r="B116" s="59">
        <f>VLOOKUP(A116,'6. 2012 Fuel saved table'!$B$3:$E$159,2,FALSE)</f>
        <v>1749</v>
      </c>
      <c r="C116" s="59">
        <f>VLOOKUP(A116,'6. 2012 Fuel saved table'!$B$3:$E$159,3,FALSE)</f>
        <v>457.234505862647</v>
      </c>
      <c r="D116" s="32">
        <f>VLOOKUP(A116,' 3. Master Data '!$B$11:$FU$167,' 3. Master Data '!$FS$4,FALSE)</f>
        <v>7.530714694110921</v>
      </c>
      <c r="E116" s="60">
        <f>VLOOKUP(A116,'6. 2012 Fuel saved table'!$B$3:$E$159,4,FALSE)</f>
        <v>2206.234505862647</v>
      </c>
      <c r="F116" s="58">
        <f t="shared" si="3"/>
        <v>0.2072465572665252</v>
      </c>
    </row>
    <row r="117" spans="1:6" ht="12.75">
      <c r="A117" s="21" t="str">
        <f>'6. 2012 Fuel saved table'!B28</f>
        <v>Bullitt IC #1290</v>
      </c>
      <c r="B117" s="59">
        <f>VLOOKUP(A117,'6. 2012 Fuel saved table'!$B$3:$E$159,2,FALSE)</f>
        <v>1233</v>
      </c>
      <c r="C117" s="59">
        <f>VLOOKUP(A117,'6. 2012 Fuel saved table'!$B$3:$E$159,3,FALSE)</f>
        <v>322.0158730158728</v>
      </c>
      <c r="D117" s="32">
        <f>VLOOKUP(A117,' 3. Master Data '!$B$11:$FU$167,' 3. Master Data '!$FS$4,FALSE)</f>
        <v>7.945336577453364</v>
      </c>
      <c r="E117" s="60">
        <f>VLOOKUP(A117,'6. 2012 Fuel saved table'!$B$3:$E$159,4,FALSE)</f>
        <v>1555.0158730158728</v>
      </c>
      <c r="F117" s="58">
        <f t="shared" si="3"/>
        <v>0.20708204887409906</v>
      </c>
    </row>
    <row r="118" spans="1:6" ht="12.75">
      <c r="A118" s="21" t="str">
        <f>'6. 2012 Fuel saved table'!B84</f>
        <v>Jefferson IC #1127</v>
      </c>
      <c r="B118" s="59">
        <f>VLOOKUP(A118,'6. 2012 Fuel saved table'!$B$3:$E$159,2,FALSE)</f>
        <v>2038</v>
      </c>
      <c r="C118" s="59">
        <f>VLOOKUP(A118,'6. 2012 Fuel saved table'!$B$3:$E$159,3,FALSE)</f>
        <v>514.3869346733668</v>
      </c>
      <c r="D118" s="32">
        <f>VLOOKUP(A118,' 3. Master Data '!$B$11:$FU$167,' 3. Master Data '!$FS$4,FALSE)</f>
        <v>7.4768155053974485</v>
      </c>
      <c r="E118" s="60">
        <f>VLOOKUP(A118,'6. 2012 Fuel saved table'!$B$3:$E$159,4,FALSE)</f>
        <v>2552.386934673367</v>
      </c>
      <c r="F118" s="58">
        <f t="shared" si="3"/>
        <v>0.20153172220308116</v>
      </c>
    </row>
    <row r="119" spans="1:6" ht="12.75">
      <c r="A119" s="21" t="str">
        <f>'6. 2012 Fuel saved table'!B33</f>
        <v>Corbin IndependentTB #67</v>
      </c>
      <c r="B119" s="59">
        <f>VLOOKUP(A119,'6. 2012 Fuel saved table'!$B$3:$E$159,2,FALSE)</f>
        <v>862.5899999999999</v>
      </c>
      <c r="C119" s="59">
        <f>VLOOKUP(A119,'6. 2012 Fuel saved table'!$B$3:$E$159,3,FALSE)</f>
        <v>209.03539682539713</v>
      </c>
      <c r="D119" s="32">
        <f>VLOOKUP(A119,' 3. Master Data '!$B$11:$FU$167,' 3. Master Data '!$FS$4,FALSE)</f>
        <v>7.826707937722442</v>
      </c>
      <c r="E119" s="60">
        <f>VLOOKUP(A119,'6. 2012 Fuel saved table'!$B$3:$E$159,4,FALSE)</f>
        <v>1071.625396825397</v>
      </c>
      <c r="F119" s="58">
        <f t="shared" si="3"/>
        <v>0.1950638697483724</v>
      </c>
    </row>
    <row r="120" spans="1:6" ht="12.75">
      <c r="A120" s="21" t="str">
        <f>'6. 2012 Fuel saved table'!B136</f>
        <v>Pike TB #425</v>
      </c>
      <c r="B120" s="59">
        <f>VLOOKUP(A120,'6. 2012 Fuel saved table'!$B$3:$E$159,2,FALSE)</f>
        <v>1398.26</v>
      </c>
      <c r="C120" s="59">
        <f>VLOOKUP(A120,'6. 2012 Fuel saved table'!$B$3:$E$159,3,FALSE)</f>
        <v>338.5733333333335</v>
      </c>
      <c r="D120" s="32">
        <f>VLOOKUP(A120,' 3. Master Data '!$B$11:$FU$167,' 3. Master Data '!$FS$4,FALSE)</f>
        <v>7.825475948679073</v>
      </c>
      <c r="E120" s="60">
        <f>VLOOKUP(A120,'6. 2012 Fuel saved table'!$B$3:$E$159,4,FALSE)</f>
        <v>1736.8333333333335</v>
      </c>
      <c r="F120" s="58">
        <f t="shared" si="3"/>
        <v>0.19493714614720284</v>
      </c>
    </row>
    <row r="121" spans="1:6" ht="12.75">
      <c r="A121" s="21" t="str">
        <f>'6. 2012 Fuel saved table'!B88</f>
        <v>Jefferson IC #1123</v>
      </c>
      <c r="B121" s="59">
        <f>VLOOKUP(A121,'6. 2012 Fuel saved table'!$B$3:$E$159,2,FALSE)</f>
        <v>2932</v>
      </c>
      <c r="C121" s="59">
        <f>VLOOKUP(A121,'6. 2012 Fuel saved table'!$B$3:$E$159,3,FALSE)</f>
        <v>685.2026800670014</v>
      </c>
      <c r="D121" s="32">
        <f>VLOOKUP(A121,' 3. Master Data '!$B$11:$FU$167,' 3. Master Data '!$FS$4,FALSE)</f>
        <v>7.365177353342427</v>
      </c>
      <c r="E121" s="60">
        <f>VLOOKUP(A121,'6. 2012 Fuel saved table'!$B$3:$E$159,4,FALSE)</f>
        <v>3617.2026800670014</v>
      </c>
      <c r="F121" s="58">
        <f t="shared" si="3"/>
        <v>0.18942888764372734</v>
      </c>
    </row>
    <row r="122" spans="1:6" ht="12.75">
      <c r="A122" s="21" t="str">
        <f>'6. 2012 Fuel saved table'!B48</f>
        <v>Jefferson TB #1144</v>
      </c>
      <c r="B122" s="59">
        <f>VLOOKUP(A122,'6. 2012 Fuel saved table'!$B$3:$E$159,2,FALSE)</f>
        <v>1729.51</v>
      </c>
      <c r="C122" s="59">
        <f>VLOOKUP(A122,'6. 2012 Fuel saved table'!$B$3:$E$159,3,FALSE)</f>
        <v>376.6926800670019</v>
      </c>
      <c r="D122" s="32">
        <f>VLOOKUP(A122,' 3. Master Data '!$B$11:$FU$167,' 3. Master Data '!$FS$4,FALSE)</f>
        <v>7.2702846470965765</v>
      </c>
      <c r="E122" s="60">
        <f>VLOOKUP(A122,'6. 2012 Fuel saved table'!$B$3:$E$159,4,FALSE)</f>
        <v>2106.202680067002</v>
      </c>
      <c r="F122" s="58">
        <f t="shared" si="3"/>
        <v>0.17884920745377586</v>
      </c>
    </row>
    <row r="123" spans="1:6" ht="12.75">
      <c r="A123" s="21" t="str">
        <f>'6. 2012 Fuel saved table'!B54</f>
        <v>Jefferson TB #1150</v>
      </c>
      <c r="B123" s="59">
        <f>VLOOKUP(A123,'6. 2012 Fuel saved table'!$B$3:$E$159,2,FALSE)</f>
        <v>1477.84</v>
      </c>
      <c r="C123" s="59">
        <f>VLOOKUP(A123,'6. 2012 Fuel saved table'!$B$3:$E$159,3,FALSE)</f>
        <v>320.176750418761</v>
      </c>
      <c r="D123" s="32">
        <f>VLOOKUP(A123,' 3. Master Data '!$B$11:$FU$167,' 3. Master Data '!$FS$4,FALSE)</f>
        <v>7.26341146538191</v>
      </c>
      <c r="E123" s="60">
        <f>VLOOKUP(A123,'6. 2012 Fuel saved table'!$B$3:$E$159,4,FALSE)</f>
        <v>1798.016750418761</v>
      </c>
      <c r="F123" s="58">
        <f t="shared" si="3"/>
        <v>0.17807217332329708</v>
      </c>
    </row>
    <row r="124" spans="1:6" ht="12.75">
      <c r="A124" s="21" t="str">
        <f>'6. 2012 Fuel saved table'!B37</f>
        <v>Franklin County TB #147</v>
      </c>
      <c r="B124" s="59">
        <f>VLOOKUP(A124,'6. 2012 Fuel saved table'!$B$3:$E$159,2,FALSE)</f>
        <v>1013.8599999999999</v>
      </c>
      <c r="C124" s="59">
        <f>VLOOKUP(A124,'6. 2012 Fuel saved table'!$B$3:$E$159,3,FALSE)</f>
        <v>218.65644736842114</v>
      </c>
      <c r="D124" s="32">
        <f>VLOOKUP(A124,' 3. Master Data '!$B$11:$FU$167,' 3. Master Data '!$FS$4,FALSE)</f>
        <v>7.3912571755469205</v>
      </c>
      <c r="E124" s="60">
        <f>VLOOKUP(A124,'6. 2012 Fuel saved table'!$B$3:$E$159,4,FALSE)</f>
        <v>1232.516447368421</v>
      </c>
      <c r="F124" s="58">
        <f t="shared" si="3"/>
        <v>0.17740651480577024</v>
      </c>
    </row>
    <row r="125" spans="1:6" ht="12.75">
      <c r="A125" s="21" t="str">
        <f>'6. 2012 Fuel saved table'!B107</f>
        <v>Martin TB #1001</v>
      </c>
      <c r="B125" s="59">
        <f>VLOOKUP(A125,'6. 2012 Fuel saved table'!$B$3:$E$159,2,FALSE)</f>
        <v>8549.35</v>
      </c>
      <c r="C125" s="59">
        <f>VLOOKUP(A125,'6. 2012 Fuel saved table'!$B$3:$E$159,3,FALSE)</f>
        <v>1842.8914285714272</v>
      </c>
      <c r="D125" s="32">
        <f>VLOOKUP(A125,' 3. Master Data '!$B$11:$FU$167,' 3. Master Data '!$FS$4,FALSE)</f>
        <v>8.508914712814423</v>
      </c>
      <c r="E125" s="60">
        <f>VLOOKUP(A125,'6. 2012 Fuel saved table'!$B$3:$E$159,4,FALSE)</f>
        <v>10392.241428571428</v>
      </c>
      <c r="F125" s="58">
        <f t="shared" si="3"/>
        <v>0.1773333925350078</v>
      </c>
    </row>
    <row r="126" spans="1:6" ht="12.75">
      <c r="A126" s="21" t="str">
        <f>'6. 2012 Fuel saved table'!B24</f>
        <v>Bullitt IC #1212</v>
      </c>
      <c r="B126" s="59">
        <f>VLOOKUP(A126,'6. 2012 Fuel saved table'!$B$3:$E$159,2,FALSE)</f>
        <v>1161</v>
      </c>
      <c r="C126" s="59">
        <f>VLOOKUP(A126,'6. 2012 Fuel saved table'!$B$3:$E$159,3,FALSE)</f>
        <v>246.4920634920636</v>
      </c>
      <c r="D126" s="32">
        <f>VLOOKUP(A126,' 3. Master Data '!$B$11:$FU$167,' 3. Master Data '!$FS$4,FALSE)</f>
        <v>7.637553832902671</v>
      </c>
      <c r="E126" s="60">
        <f>VLOOKUP(A126,'6. 2012 Fuel saved table'!$B$3:$E$159,4,FALSE)</f>
        <v>1407.4920634920636</v>
      </c>
      <c r="F126" s="58">
        <f t="shared" si="3"/>
        <v>0.17512856369541688</v>
      </c>
    </row>
    <row r="127" spans="1:6" ht="12.75">
      <c r="A127" s="21" t="str">
        <f>'6. 2012 Fuel saved table'!B95</f>
        <v>Kenton TB #94</v>
      </c>
      <c r="B127" s="59">
        <f>VLOOKUP(A127,'6. 2012 Fuel saved table'!$B$3:$E$159,2,FALSE)</f>
        <v>1653.05</v>
      </c>
      <c r="C127" s="59">
        <f>VLOOKUP(A127,'6. 2012 Fuel saved table'!$B$3:$E$159,3,FALSE)</f>
        <v>334.73906250000005</v>
      </c>
      <c r="D127" s="32">
        <f>VLOOKUP(A127,' 3. Master Data '!$B$11:$FU$167,' 3. Master Data '!$FS$4,FALSE)</f>
        <v>7.695986207313754</v>
      </c>
      <c r="E127" s="60">
        <f>VLOOKUP(A127,'6. 2012 Fuel saved table'!$B$3:$E$159,4,FALSE)</f>
        <v>1987.7890625</v>
      </c>
      <c r="F127" s="58">
        <f t="shared" si="3"/>
        <v>0.1683976780106667</v>
      </c>
    </row>
    <row r="128" spans="1:6" ht="12.75">
      <c r="A128" s="21" t="str">
        <f>'6. 2012 Fuel saved table'!B43</f>
        <v>Jefferson TB #1139</v>
      </c>
      <c r="B128" s="59">
        <f>VLOOKUP(A128,'6. 2012 Fuel saved table'!$B$3:$E$159,2,FALSE)</f>
        <v>1910.34</v>
      </c>
      <c r="C128" s="59">
        <f>VLOOKUP(A128,'6. 2012 Fuel saved table'!$B$3:$E$159,3,FALSE)</f>
        <v>384.5929983249582</v>
      </c>
      <c r="D128" s="32">
        <f>VLOOKUP(A128,' 3. Master Data '!$B$11:$FU$167,' 3. Master Data '!$FS$4,FALSE)</f>
        <v>7.171890867594251</v>
      </c>
      <c r="E128" s="60">
        <f>VLOOKUP(A128,'6. 2012 Fuel saved table'!$B$3:$E$159,4,FALSE)</f>
        <v>2294.932998324958</v>
      </c>
      <c r="F128" s="58">
        <f t="shared" si="3"/>
        <v>0.167583541047023</v>
      </c>
    </row>
    <row r="129" spans="1:6" ht="12.75">
      <c r="A129" s="21" t="str">
        <f>'6. 2012 Fuel saved table'!B154</f>
        <v>Warren TB #1102</v>
      </c>
      <c r="B129" s="59">
        <f>VLOOKUP(A129,'6. 2012 Fuel saved table'!$B$3:$E$159,2,FALSE)</f>
        <v>1363.5600000000002</v>
      </c>
      <c r="C129" s="59">
        <f>VLOOKUP(A129,'6. 2012 Fuel saved table'!$B$3:$E$159,3,FALSE)</f>
        <v>274.4263636363637</v>
      </c>
      <c r="D129" s="32">
        <f>VLOOKUP(A129,' 3. Master Data '!$B$11:$FU$167,' 3. Master Data '!$FS$4,FALSE)</f>
        <v>7.928297984687142</v>
      </c>
      <c r="E129" s="60">
        <f>VLOOKUP(A129,'6. 2012 Fuel saved table'!$B$3:$E$159,4,FALSE)</f>
        <v>1637.9863636363639</v>
      </c>
      <c r="F129" s="58">
        <f t="shared" si="3"/>
        <v>0.16753885729984433</v>
      </c>
    </row>
    <row r="130" spans="1:6" ht="12.75">
      <c r="A130" s="21" t="str">
        <f>'6. 2012 Fuel saved table'!B27</f>
        <v>Bullitt IC #1289</v>
      </c>
      <c r="B130" s="59">
        <f>VLOOKUP(A130,'6. 2012 Fuel saved table'!$B$3:$E$159,2,FALSE)</f>
        <v>1595</v>
      </c>
      <c r="C130" s="59">
        <f>VLOOKUP(A130,'6. 2012 Fuel saved table'!$B$3:$E$159,3,FALSE)</f>
        <v>317.8730158730159</v>
      </c>
      <c r="D130" s="32">
        <f>VLOOKUP(A130,' 3. Master Data '!$B$11:$FU$167,' 3. Master Data '!$FS$4,FALSE)</f>
        <v>7.555548589341693</v>
      </c>
      <c r="E130" s="60">
        <f>VLOOKUP(A130,'6. 2012 Fuel saved table'!$B$3:$E$159,4,FALSE)</f>
        <v>1912.873015873016</v>
      </c>
      <c r="F130" s="58">
        <f aca="true" t="shared" si="4" ref="F130:F156">C130/E130</f>
        <v>0.1661757018031549</v>
      </c>
    </row>
    <row r="131" spans="1:6" ht="12.75">
      <c r="A131" s="21" t="str">
        <f>'6. 2012 Fuel saved table'!B26</f>
        <v>Bullitt IC #1259</v>
      </c>
      <c r="B131" s="59">
        <f>VLOOKUP(A131,'6. 2012 Fuel saved table'!$B$3:$E$159,2,FALSE)</f>
        <v>1103</v>
      </c>
      <c r="C131" s="59">
        <f>VLOOKUP(A131,'6. 2012 Fuel saved table'!$B$3:$E$159,3,FALSE)</f>
        <v>219.5238095238094</v>
      </c>
      <c r="D131" s="32">
        <f>VLOOKUP(A131,' 3. Master Data '!$B$11:$FU$167,' 3. Master Data '!$FS$4,FALSE)</f>
        <v>7.5538531278331815</v>
      </c>
      <c r="E131" s="60">
        <f>VLOOKUP(A131,'6. 2012 Fuel saved table'!$B$3:$E$159,4,FALSE)</f>
        <v>1322.5238095238094</v>
      </c>
      <c r="F131" s="58">
        <f t="shared" si="4"/>
        <v>0.1659885500306052</v>
      </c>
    </row>
    <row r="132" spans="1:6" ht="12.75">
      <c r="A132" s="21" t="str">
        <f>'6. 2012 Fuel saved table'!B151</f>
        <v>Todd TB #310</v>
      </c>
      <c r="B132" s="59">
        <f>VLOOKUP(A132,'6. 2012 Fuel saved table'!$B$3:$E$159,2,FALSE)</f>
        <v>1466.43</v>
      </c>
      <c r="C132" s="59">
        <f>VLOOKUP(A132,'6. 2012 Fuel saved table'!$B$3:$E$159,3,FALSE)</f>
        <v>285.91487179487194</v>
      </c>
      <c r="D132" s="32">
        <f>VLOOKUP(A132,' 3. Master Data '!$B$11:$FU$167,' 3. Master Data '!$FS$4,FALSE)</f>
        <v>9.320792673363202</v>
      </c>
      <c r="E132" s="60">
        <f>VLOOKUP(A132,'6. 2012 Fuel saved table'!$B$3:$E$159,4,FALSE)</f>
        <v>1752.344871794872</v>
      </c>
      <c r="F132" s="58">
        <f t="shared" si="4"/>
        <v>0.16316130254772185</v>
      </c>
    </row>
    <row r="133" spans="1:6" ht="12.75">
      <c r="A133" s="21" t="str">
        <f>'6. 2012 Fuel saved table'!B5</f>
        <v>Barren IC #1</v>
      </c>
      <c r="B133" s="59">
        <f>VLOOKUP(A133,'6. 2012 Fuel saved table'!$B$3:$E$159,2,FALSE)</f>
        <v>440</v>
      </c>
      <c r="C133" s="59">
        <f>VLOOKUP(A133,'6. 2012 Fuel saved table'!$B$3:$E$159,3,FALSE)</f>
        <v>84.39682539682553</v>
      </c>
      <c r="D133" s="32">
        <f>VLOOKUP(A133,' 3. Master Data '!$B$11:$FU$167,' 3. Master Data '!$FS$4,FALSE)</f>
        <v>7.508409090909092</v>
      </c>
      <c r="E133" s="60">
        <f>VLOOKUP(A133,'6. 2012 Fuel saved table'!$B$3:$E$159,4,FALSE)</f>
        <v>524.3968253968255</v>
      </c>
      <c r="F133" s="58">
        <f t="shared" si="4"/>
        <v>0.16094076338650626</v>
      </c>
    </row>
    <row r="134" spans="1:6" ht="12.75">
      <c r="A134" s="21" t="str">
        <f>'6. 2012 Fuel saved table'!B94</f>
        <v>Kenton TB #92</v>
      </c>
      <c r="B134" s="59">
        <f>VLOOKUP(A134,'6. 2012 Fuel saved table'!$B$3:$E$159,2,FALSE)</f>
        <v>949.6199999999999</v>
      </c>
      <c r="C134" s="59">
        <f>VLOOKUP(A134,'6. 2012 Fuel saved table'!$B$3:$E$159,3,FALSE)</f>
        <v>178.08156250000002</v>
      </c>
      <c r="D134" s="32">
        <f>VLOOKUP(A134,' 3. Master Data '!$B$11:$FU$167,' 3. Master Data '!$FS$4,FALSE)</f>
        <v>7.600187443398413</v>
      </c>
      <c r="E134" s="60">
        <f>VLOOKUP(A134,'6. 2012 Fuel saved table'!$B$3:$E$159,4,FALSE)</f>
        <v>1127.7015625</v>
      </c>
      <c r="F134" s="58">
        <f t="shared" si="4"/>
        <v>0.15791550568149543</v>
      </c>
    </row>
    <row r="135" spans="1:6" ht="12.75">
      <c r="A135" s="21" t="str">
        <f>'6. 2012 Fuel saved table'!B25</f>
        <v>Bullitt IC #1248</v>
      </c>
      <c r="B135" s="59">
        <f>VLOOKUP(A135,'6. 2012 Fuel saved table'!$B$3:$E$159,2,FALSE)</f>
        <v>827</v>
      </c>
      <c r="C135" s="59">
        <f>VLOOKUP(A135,'6. 2012 Fuel saved table'!$B$3:$E$159,3,FALSE)</f>
        <v>150.28571428571422</v>
      </c>
      <c r="D135" s="32">
        <f>VLOOKUP(A135,' 3. Master Data '!$B$11:$FU$167,' 3. Master Data '!$FS$4,FALSE)</f>
        <v>7.444860943168077</v>
      </c>
      <c r="E135" s="60">
        <f>VLOOKUP(A135,'6. 2012 Fuel saved table'!$B$3:$E$159,4,FALSE)</f>
        <v>977.2857142857142</v>
      </c>
      <c r="F135" s="58">
        <f t="shared" si="4"/>
        <v>0.1537786873264142</v>
      </c>
    </row>
    <row r="136" spans="1:6" ht="12.75">
      <c r="A136" s="21" t="str">
        <f>'6. 2012 Fuel saved table'!B8</f>
        <v>Bath IC #1269</v>
      </c>
      <c r="B136" s="59">
        <f>VLOOKUP(A136,'6. 2012 Fuel saved table'!$B$3:$E$159,2,FALSE)</f>
        <v>1006</v>
      </c>
      <c r="C136" s="59">
        <f>VLOOKUP(A136,'6. 2012 Fuel saved table'!$B$3:$E$159,3,FALSE)</f>
        <v>146.88888888888914</v>
      </c>
      <c r="D136" s="32">
        <f>VLOOKUP(A136,' 3. Master Data '!$B$11:$FU$167,' 3. Master Data '!$FS$4,FALSE)</f>
        <v>7.2198807157057665</v>
      </c>
      <c r="E136" s="60">
        <f>VLOOKUP(A136,'6. 2012 Fuel saved table'!$B$3:$E$159,4,FALSE)</f>
        <v>1152.8888888888891</v>
      </c>
      <c r="F136" s="58">
        <f t="shared" si="4"/>
        <v>0.12740940632228237</v>
      </c>
    </row>
    <row r="137" spans="1:6" ht="12.75">
      <c r="A137" s="21" t="str">
        <f>'6. 2012 Fuel saved table'!B92</f>
        <v>Kenton TB #91</v>
      </c>
      <c r="B137" s="59">
        <f>VLOOKUP(A137,'6. 2012 Fuel saved table'!$B$3:$E$159,2,FALSE)</f>
        <v>697.1099999999999</v>
      </c>
      <c r="C137" s="59">
        <f>VLOOKUP(A137,'6. 2012 Fuel saved table'!$B$3:$E$159,3,FALSE)</f>
        <v>97.17750000000012</v>
      </c>
      <c r="D137" s="32">
        <f>VLOOKUP(A137,' 3. Master Data '!$B$11:$FU$167,' 3. Master Data '!$FS$4,FALSE)</f>
        <v>7.29216336015837</v>
      </c>
      <c r="E137" s="60">
        <f>VLOOKUP(A137,'6. 2012 Fuel saved table'!$B$3:$E$159,4,FALSE)</f>
        <v>794.2875</v>
      </c>
      <c r="F137" s="58">
        <f t="shared" si="4"/>
        <v>0.12234549832396975</v>
      </c>
    </row>
    <row r="138" spans="1:6" ht="12.75">
      <c r="A138" s="21" t="str">
        <f>'6. 2012 Fuel saved table'!B3</f>
        <v>Allen -TB #21</v>
      </c>
      <c r="B138" s="59">
        <f>VLOOKUP(A138,'6. 2012 Fuel saved table'!$B$3:$E$159,2,FALSE)</f>
        <v>951.2499999999999</v>
      </c>
      <c r="C138" s="59">
        <f>VLOOKUP(A138,'6. 2012 Fuel saved table'!$B$3:$E$159,3,FALSE)</f>
        <v>110.96269841269861</v>
      </c>
      <c r="D138" s="32">
        <f>VLOOKUP(A138,' 3. Master Data '!$B$11:$FU$167,' 3. Master Data '!$FS$4,FALSE)</f>
        <v>7.034890932982918</v>
      </c>
      <c r="E138" s="60">
        <f>VLOOKUP(A138,'6. 2012 Fuel saved table'!$B$3:$E$159,4,FALSE)</f>
        <v>1062.2126984126985</v>
      </c>
      <c r="F138" s="58">
        <f t="shared" si="4"/>
        <v>0.10446372800712517</v>
      </c>
    </row>
    <row r="139" spans="1:6" ht="12.75">
      <c r="A139" s="21" t="str">
        <f>'6. 2012 Fuel saved table'!B34</f>
        <v>Crittenden County IC #111</v>
      </c>
      <c r="B139" s="59">
        <f>VLOOKUP(A139,'6. 2012 Fuel saved table'!$B$3:$E$159,2,FALSE)</f>
        <v>1009.87</v>
      </c>
      <c r="C139" s="59">
        <f>VLOOKUP(A139,'6. 2012 Fuel saved table'!$B$3:$E$159,3,FALSE)</f>
        <v>108.26999999999987</v>
      </c>
      <c r="D139" s="32">
        <f>VLOOKUP(A139,' 3. Master Data '!$B$11:$FU$167,' 3. Master Data '!$FS$4,FALSE)</f>
        <v>7.750482735401586</v>
      </c>
      <c r="E139" s="60">
        <f>VLOOKUP(A139,'6. 2012 Fuel saved table'!$B$3:$E$159,4,FALSE)</f>
        <v>1118.1399999999999</v>
      </c>
      <c r="F139" s="58">
        <f t="shared" si="4"/>
        <v>0.096830450569696</v>
      </c>
    </row>
    <row r="140" spans="1:6" ht="12.75">
      <c r="A140" s="21" t="str">
        <f>'6. 2012 Fuel saved table'!B155</f>
        <v>Warren TB #1103</v>
      </c>
      <c r="B140" s="59">
        <f>VLOOKUP(A140,'6. 2012 Fuel saved table'!$B$3:$E$159,2,FALSE)</f>
        <v>1691.9299999999998</v>
      </c>
      <c r="C140" s="59">
        <f>VLOOKUP(A140,'6. 2012 Fuel saved table'!$B$3:$E$159,3,FALSE)</f>
        <v>174.03086956521702</v>
      </c>
      <c r="D140" s="32">
        <f>VLOOKUP(A140,' 3. Master Data '!$B$11:$FU$167,' 3. Master Data '!$FS$4,FALSE)</f>
        <v>7.609729716950464</v>
      </c>
      <c r="E140" s="60">
        <f>VLOOKUP(A140,'6. 2012 Fuel saved table'!$B$3:$E$159,4,FALSE)</f>
        <v>1865.9608695652169</v>
      </c>
      <c r="F140" s="58">
        <f t="shared" si="4"/>
        <v>0.09326608741037937</v>
      </c>
    </row>
    <row r="141" spans="1:6" ht="12.75">
      <c r="A141" s="21" t="str">
        <f>'6. 2012 Fuel saved table'!B19</f>
        <v>BreathittTB #1061</v>
      </c>
      <c r="B141" s="59">
        <f>VLOOKUP(A141,'6. 2012 Fuel saved table'!$B$3:$E$159,2,FALSE)</f>
        <v>510.98</v>
      </c>
      <c r="C141" s="59">
        <f>VLOOKUP(A141,'6. 2012 Fuel saved table'!$B$3:$E$159,3,FALSE)</f>
        <v>49.91230769230765</v>
      </c>
      <c r="D141" s="32">
        <f>VLOOKUP(A141,' 3. Master Data '!$B$11:$FU$167,' 3. Master Data '!$FS$4,FALSE)</f>
        <v>7.134917217895025</v>
      </c>
      <c r="E141" s="60">
        <f>VLOOKUP(A141,'6. 2012 Fuel saved table'!$B$3:$E$159,4,FALSE)</f>
        <v>560.8923076923077</v>
      </c>
      <c r="F141" s="58">
        <f t="shared" si="4"/>
        <v>0.08898732788414059</v>
      </c>
    </row>
    <row r="142" spans="1:6" ht="12.75">
      <c r="A142" s="21" t="str">
        <f>'6. 2012 Fuel saved table'!B156</f>
        <v>Warren TB #1104</v>
      </c>
      <c r="B142" s="59">
        <f>VLOOKUP(A142,'6. 2012 Fuel saved table'!$B$3:$E$159,2,FALSE)</f>
        <v>1098.32</v>
      </c>
      <c r="C142" s="59">
        <f>VLOOKUP(A142,'6. 2012 Fuel saved table'!$B$3:$E$159,3,FALSE)</f>
        <v>63.16750000000002</v>
      </c>
      <c r="D142" s="32">
        <f>VLOOKUP(A142,' 3. Master Data '!$B$11:$FU$167,' 3. Master Data '!$FS$4,FALSE)</f>
        <v>7.614092432078083</v>
      </c>
      <c r="E142" s="60">
        <f>VLOOKUP(A142,'6. 2012 Fuel saved table'!$B$3:$E$159,4,FALSE)</f>
        <v>1161.4875</v>
      </c>
      <c r="F142" s="58">
        <f t="shared" si="4"/>
        <v>0.05438500199098141</v>
      </c>
    </row>
    <row r="143" spans="1:6" ht="12.75">
      <c r="A143" s="21" t="str">
        <f>'6. 2012 Fuel saved table'!B36</f>
        <v>Frankfort Independent TB #3</v>
      </c>
      <c r="B143" s="59">
        <f>VLOOKUP(A143,'6. 2012 Fuel saved table'!$B$3:$E$159,2,FALSE)</f>
        <v>981.27</v>
      </c>
      <c r="C143" s="59">
        <f>VLOOKUP(A143,'6. 2012 Fuel saved table'!$B$3:$E$159,3,FALSE)</f>
        <v>41.42152542372878</v>
      </c>
      <c r="D143" s="32">
        <f>VLOOKUP(A143,' 3. Master Data '!$B$11:$FU$167,' 3. Master Data '!$FS$4,FALSE)</f>
        <v>6.149051739072834</v>
      </c>
      <c r="E143" s="60">
        <f>VLOOKUP(A143,'6. 2012 Fuel saved table'!$B$3:$E$159,4,FALSE)</f>
        <v>1022.6915254237288</v>
      </c>
      <c r="F143" s="58">
        <f t="shared" si="4"/>
        <v>0.04050246276028025</v>
      </c>
    </row>
    <row r="144" spans="1:6" ht="12.75">
      <c r="A144" s="21" t="str">
        <f>'6. 2012 Fuel saved table'!B4</f>
        <v>Bardstown Independent IC #6</v>
      </c>
      <c r="B144" s="59">
        <f>VLOOKUP(A144,'6. 2012 Fuel saved table'!$B$3:$E$159,2,FALSE)</f>
        <v>1768.4</v>
      </c>
      <c r="C144" s="59">
        <f>VLOOKUP(A144,'6. 2012 Fuel saved table'!$B$3:$E$159,3,FALSE)</f>
        <v>68.16349206349173</v>
      </c>
      <c r="D144" s="32">
        <f>VLOOKUP(A144,' 3. Master Data '!$B$11:$FU$167,' 3. Master Data '!$FS$4,FALSE)</f>
        <v>6.5428353313729914</v>
      </c>
      <c r="E144" s="60">
        <f>VLOOKUP(A144,'6. 2012 Fuel saved table'!$B$3:$E$159,4,FALSE)</f>
        <v>1836.5634920634918</v>
      </c>
      <c r="F144" s="58">
        <f t="shared" si="4"/>
        <v>0.03711469402394897</v>
      </c>
    </row>
    <row r="145" spans="1:6" ht="12.75">
      <c r="A145" s="21" t="str">
        <f>'6. 2012 Fuel saved table'!B29</f>
        <v>Burgin IC #2211</v>
      </c>
      <c r="B145" s="59">
        <f>VLOOKUP(A145,'6. 2012 Fuel saved table'!$B$3:$E$159,2,FALSE)</f>
        <v>1843.75</v>
      </c>
      <c r="C145" s="59">
        <f>VLOOKUP(A145,'6. 2012 Fuel saved table'!$B$3:$E$159,3,FALSE)</f>
        <v>45.52466666666692</v>
      </c>
      <c r="D145" s="32">
        <f>VLOOKUP(A145,' 3. Master Data '!$B$11:$FU$167,' 3. Master Data '!$FS$4,FALSE)</f>
        <v>7.685185084745763</v>
      </c>
      <c r="E145" s="60">
        <f>VLOOKUP(A145,'6. 2012 Fuel saved table'!$B$3:$E$159,4,FALSE)</f>
        <v>1889.274666666667</v>
      </c>
      <c r="F145" s="58">
        <f t="shared" si="4"/>
        <v>0.02409637278786369</v>
      </c>
    </row>
    <row r="146" spans="1:6" ht="12.75">
      <c r="A146" s="21" t="str">
        <f>'6. 2012 Fuel saved table'!B153</f>
        <v>Warren TB #1101</v>
      </c>
      <c r="B146" s="59">
        <f>VLOOKUP(A146,'6. 2012 Fuel saved table'!$B$3:$E$159,2,FALSE)</f>
        <v>1177.3899999999999</v>
      </c>
      <c r="C146" s="59">
        <f>VLOOKUP(A146,'6. 2012 Fuel saved table'!$B$3:$E$159,3,FALSE)</f>
        <v>24.628918918919</v>
      </c>
      <c r="D146" s="32">
        <f>VLOOKUP(A146,' 3. Master Data '!$B$11:$FU$167,' 3. Master Data '!$FS$4,FALSE)</f>
        <v>7.554794927763954</v>
      </c>
      <c r="E146" s="60">
        <f>VLOOKUP(A146,'6. 2012 Fuel saved table'!$B$3:$E$159,4,FALSE)</f>
        <v>1202.0189189189189</v>
      </c>
      <c r="F146" s="58">
        <f t="shared" si="4"/>
        <v>0.020489626686633143</v>
      </c>
    </row>
    <row r="147" spans="1:6" ht="12.75">
      <c r="A147" s="21" t="str">
        <f>'6. 2012 Fuel saved table'!B106</f>
        <v>Marion TB #104</v>
      </c>
      <c r="B147" s="59">
        <f>VLOOKUP(A147,'6. 2012 Fuel saved table'!$B$3:$E$159,2,FALSE)</f>
        <v>1011.56</v>
      </c>
      <c r="C147" s="59">
        <f>VLOOKUP(A147,'6. 2012 Fuel saved table'!$B$3:$E$159,3,FALSE)</f>
        <v>0.8608333333334031</v>
      </c>
      <c r="D147" s="32">
        <f>VLOOKUP(A147,' 3. Master Data '!$B$11:$FU$167,' 3. Master Data '!$FS$4,FALSE)</f>
        <v>7.206127169915774</v>
      </c>
      <c r="E147" s="60">
        <f>VLOOKUP(A147,'6. 2012 Fuel saved table'!$B$3:$E$159,4,FALSE)</f>
        <v>1012.4208333333333</v>
      </c>
      <c r="F147" s="58">
        <f t="shared" si="4"/>
        <v>0.0008502722435088205</v>
      </c>
    </row>
    <row r="148" spans="1:6" ht="12.75">
      <c r="A148" s="21" t="str">
        <f>'6. 2012 Fuel saved table'!B112</f>
        <v>Montgomery IC #2011</v>
      </c>
      <c r="B148" s="59">
        <f>VLOOKUP(A148,'6. 2012 Fuel saved table'!$B$3:$E$159,2,FALSE)</f>
        <v>2065.37</v>
      </c>
      <c r="C148" s="59">
        <f>VLOOKUP(A148,'6. 2012 Fuel saved table'!$B$3:$E$159,3,FALSE)</f>
        <v>-24.5473333333332</v>
      </c>
      <c r="D148" s="32">
        <f>VLOOKUP(A148,' 3. Master Data '!$B$11:$FU$167,' 3. Master Data '!$FS$4,FALSE)</f>
        <v>7.410861007954992</v>
      </c>
      <c r="E148" s="60">
        <f>VLOOKUP(A148,'6. 2012 Fuel saved table'!$B$3:$E$159,4,FALSE)</f>
        <v>2040.8226666666667</v>
      </c>
      <c r="F148" s="58">
        <f t="shared" si="4"/>
        <v>-0.012028155965862066</v>
      </c>
    </row>
    <row r="149" spans="1:6" ht="12.75">
      <c r="A149" s="21" t="str">
        <f>'6. 2012 Fuel saved table'!B35</f>
        <v>Covington Independent TB #21</v>
      </c>
      <c r="B149" s="59">
        <f>VLOOKUP(A149,'6. 2012 Fuel saved table'!$B$3:$E$159,2,FALSE)</f>
        <v>839.45</v>
      </c>
      <c r="C149" s="59">
        <f>VLOOKUP(A149,'6. 2012 Fuel saved table'!$B$3:$E$159,3,FALSE)</f>
        <v>-35.08478260869572</v>
      </c>
      <c r="D149" s="32">
        <f>VLOOKUP(A149,' 3. Master Data '!$B$11:$FU$167,' 3. Master Data '!$FS$4,FALSE)</f>
        <v>6.611614747751504</v>
      </c>
      <c r="E149" s="60">
        <f>VLOOKUP(A149,'6. 2012 Fuel saved table'!$B$3:$E$159,4,FALSE)</f>
        <v>804.3652173913043</v>
      </c>
      <c r="F149" s="58">
        <f t="shared" si="4"/>
        <v>-0.04361797582754976</v>
      </c>
    </row>
    <row r="150" spans="1:6" ht="12.75">
      <c r="A150" s="21" t="str">
        <f>'6. 2012 Fuel saved table'!B158</f>
        <v>Williamstown IndependentTB #30</v>
      </c>
      <c r="B150" s="59">
        <f>VLOOKUP(A150,'6. 2012 Fuel saved table'!$B$3:$E$159,2,FALSE)</f>
        <v>464.65000000000003</v>
      </c>
      <c r="C150" s="59">
        <f>VLOOKUP(A150,'6. 2012 Fuel saved table'!$B$3:$E$159,3,FALSE)</f>
        <v>-26.930000000000064</v>
      </c>
      <c r="D150" s="32">
        <f>VLOOKUP(A150,' 3. Master Data '!$B$11:$FU$167,' 3. Master Data '!$FS$4,FALSE)</f>
        <v>8.007360378779726</v>
      </c>
      <c r="E150" s="60">
        <f>VLOOKUP(A150,'6. 2012 Fuel saved table'!$B$3:$E$159,4,FALSE)</f>
        <v>437.71999999999997</v>
      </c>
      <c r="F150" s="58">
        <f t="shared" si="4"/>
        <v>-0.06152334825916126</v>
      </c>
    </row>
    <row r="151" spans="1:6" ht="12.75">
      <c r="A151" s="21" t="str">
        <f>'6. 2012 Fuel saved table'!B159</f>
        <v>Williamstown IndependentTB #32</v>
      </c>
      <c r="B151" s="59">
        <f>VLOOKUP(A151,'6. 2012 Fuel saved table'!$B$3:$E$159,2,FALSE)</f>
        <v>486.56</v>
      </c>
      <c r="C151" s="59">
        <f>VLOOKUP(A151,'6. 2012 Fuel saved table'!$B$3:$E$159,3,FALSE)</f>
        <v>-33.263529411764694</v>
      </c>
      <c r="D151" s="32">
        <f>VLOOKUP(A151,' 3. Master Data '!$B$11:$FU$167,' 3. Master Data '!$FS$4,FALSE)</f>
        <v>7.918900032883919</v>
      </c>
      <c r="E151" s="60">
        <f>VLOOKUP(A151,'6. 2012 Fuel saved table'!$B$3:$E$159,4,FALSE)</f>
        <v>453.2964705882353</v>
      </c>
      <c r="F151" s="58">
        <f t="shared" si="4"/>
        <v>-0.07338139952556692</v>
      </c>
    </row>
    <row r="152" spans="1:6" ht="12.75">
      <c r="A152" s="21" t="str">
        <f>'6. 2012 Fuel saved table'!B108</f>
        <v>McCreary IC #12</v>
      </c>
      <c r="B152" s="59">
        <f>VLOOKUP(A152,'6. 2012 Fuel saved table'!$B$3:$E$159,2,FALSE)</f>
        <v>1782.25</v>
      </c>
      <c r="C152" s="59">
        <f>VLOOKUP(A152,'6. 2012 Fuel saved table'!$B$3:$E$159,3,FALSE)</f>
        <v>-184.47857142857174</v>
      </c>
      <c r="D152" s="32">
        <f>VLOOKUP(A152,' 3. Master Data '!$B$11:$FU$167,' 3. Master Data '!$FS$4,FALSE)</f>
        <v>7.53052602047973</v>
      </c>
      <c r="E152" s="60">
        <f>VLOOKUP(A152,'6. 2012 Fuel saved table'!$B$3:$E$159,4,FALSE)</f>
        <v>1597.7714285714283</v>
      </c>
      <c r="F152" s="58">
        <f t="shared" si="4"/>
        <v>-0.11545992632595423</v>
      </c>
    </row>
    <row r="153" spans="1:6" ht="12.75">
      <c r="A153" s="21" t="str">
        <f>'6. 2012 Fuel saved table'!B69</f>
        <v>Jefferson TB #1227</v>
      </c>
      <c r="B153" s="59">
        <f>VLOOKUP(A153,'6. 2012 Fuel saved table'!$B$3:$E$159,2,FALSE)</f>
        <v>1386.5800000000002</v>
      </c>
      <c r="C153" s="59">
        <f>VLOOKUP(A153,'6. 2012 Fuel saved table'!$B$3:$E$159,3,FALSE)</f>
        <v>-147.0155108877725</v>
      </c>
      <c r="D153" s="32">
        <f>VLOOKUP(A153,' 3. Master Data '!$B$11:$FU$167,' 3. Master Data '!$FS$4,FALSE)</f>
        <v>5.33701625582368</v>
      </c>
      <c r="E153" s="60">
        <f>VLOOKUP(A153,'6. 2012 Fuel saved table'!$B$3:$E$159,4,FALSE)</f>
        <v>1239.5644891122276</v>
      </c>
      <c r="F153" s="58">
        <f t="shared" si="4"/>
        <v>-0.11860255128239804</v>
      </c>
    </row>
    <row r="154" spans="1:6" ht="12.75">
      <c r="A154" s="21" t="str">
        <f>'6. 2012 Fuel saved table'!B30</f>
        <v>Caldwell TB #1184</v>
      </c>
      <c r="B154" s="59">
        <f>VLOOKUP(A154,'6. 2012 Fuel saved table'!$B$3:$E$159,2,FALSE)</f>
        <v>1008.0699999999999</v>
      </c>
      <c r="C154" s="59">
        <f>VLOOKUP(A154,'6. 2012 Fuel saved table'!$B$3:$E$159,3,FALSE)</f>
        <v>-126.8791954022987</v>
      </c>
      <c r="D154" s="32">
        <f>VLOOKUP(A154,' 3. Master Data '!$B$11:$FU$167,' 3. Master Data '!$FS$4,FALSE)</f>
        <v>7.604987748866646</v>
      </c>
      <c r="E154" s="60">
        <f>VLOOKUP(A154,'6. 2012 Fuel saved table'!$B$3:$E$159,4,FALSE)</f>
        <v>881.1908045977012</v>
      </c>
      <c r="F154" s="58">
        <f t="shared" si="4"/>
        <v>-0.1439860637903775</v>
      </c>
    </row>
    <row r="155" spans="1:6" ht="12.75">
      <c r="A155" s="21" t="str">
        <f>'6. 2012 Fuel saved table'!B70</f>
        <v>Jefferson TB #1228</v>
      </c>
      <c r="B155" s="59">
        <f>VLOOKUP(A155,'6. 2012 Fuel saved table'!$B$3:$E$159,2,FALSE)</f>
        <v>1099.92</v>
      </c>
      <c r="C155" s="59">
        <f>VLOOKUP(A155,'6. 2012 Fuel saved table'!$B$3:$E$159,3,FALSE)</f>
        <v>-151.9434505862647</v>
      </c>
      <c r="D155" s="32">
        <f>VLOOKUP(A155,' 3. Master Data '!$B$11:$FU$167,' 3. Master Data '!$FS$4,FALSE)</f>
        <v>5.145301476471015</v>
      </c>
      <c r="E155" s="60">
        <f>VLOOKUP(A155,'6. 2012 Fuel saved table'!$B$3:$E$159,4,FALSE)</f>
        <v>947.9765494137354</v>
      </c>
      <c r="F155" s="58">
        <f t="shared" si="4"/>
        <v>-0.1602818663396603</v>
      </c>
    </row>
    <row r="156" spans="1:6" ht="12.75">
      <c r="A156" s="21" t="str">
        <f>'6. 2012 Fuel saved table'!B39</f>
        <v>Harlan Independent IC #11</v>
      </c>
      <c r="B156" s="59">
        <f>VLOOKUP(A156,'6. 2012 Fuel saved table'!$B$3:$E$159,2,FALSE)</f>
        <v>1745.88</v>
      </c>
      <c r="C156" s="59">
        <f>VLOOKUP(A156,'6. 2012 Fuel saved table'!$B$3:$E$159,3,FALSE)</f>
        <v>-307.8511111111113</v>
      </c>
      <c r="D156" s="32">
        <f>VLOOKUP(A156,' 3. Master Data '!$B$11:$FU$167,' 3. Master Data '!$FS$4,FALSE)</f>
        <v>7.413029532384813</v>
      </c>
      <c r="E156" s="60">
        <f>VLOOKUP(A156,'6. 2012 Fuel saved table'!$B$3:$E$159,4,FALSE)</f>
        <v>1438.0288888888888</v>
      </c>
      <c r="F156" s="58">
        <f t="shared" si="4"/>
        <v>-0.21407853033396038</v>
      </c>
    </row>
    <row r="157" spans="1:4" ht="12.75">
      <c r="A157" s="390" t="s">
        <v>391</v>
      </c>
      <c r="D157" s="32"/>
    </row>
  </sheetData>
  <sheetProtection password="CDAA" sheet="1" objects="1" scenarios="1" autoFilter="0" pivotTables="0"/>
  <autoFilter ref="A1:F1"/>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8000860214233"/>
  </sheetPr>
  <dimension ref="A1:J183"/>
  <sheetViews>
    <sheetView workbookViewId="0" topLeftCell="A1">
      <selection activeCell="C6" sqref="C6"/>
    </sheetView>
  </sheetViews>
  <sheetFormatPr defaultColWidth="9.140625" defaultRowHeight="12.75"/>
  <cols>
    <col min="1" max="1" width="29.00390625" style="0" bestFit="1" customWidth="1"/>
    <col min="2" max="3" width="16.00390625" style="0" bestFit="1" customWidth="1"/>
    <col min="6" max="6" width="29.00390625" style="0" customWidth="1"/>
    <col min="7" max="7" width="23.28125" style="0" bestFit="1" customWidth="1"/>
    <col min="8" max="8" width="29.00390625" style="0" customWidth="1"/>
    <col min="9" max="10" width="16.00390625" style="0" customWidth="1"/>
    <col min="11" max="12" width="23.28125" style="0" bestFit="1" customWidth="1"/>
  </cols>
  <sheetData>
    <row r="1" spans="1:10" ht="12.75">
      <c r="A1" s="57" t="str">
        <f>' 3. Master Data '!B10</f>
        <v>District/Type/Bus #</v>
      </c>
      <c r="B1" s="346" t="s">
        <v>336</v>
      </c>
      <c r="C1" s="57" t="s">
        <v>335</v>
      </c>
      <c r="D1" s="57" t="s">
        <v>292</v>
      </c>
      <c r="E1" s="57" t="s">
        <v>328</v>
      </c>
      <c r="F1" s="57" t="s">
        <v>329</v>
      </c>
      <c r="H1" s="343" t="s">
        <v>330</v>
      </c>
      <c r="I1" t="s">
        <v>339</v>
      </c>
      <c r="J1" t="s">
        <v>340</v>
      </c>
    </row>
    <row r="2" spans="1:10" ht="12.75">
      <c r="A2" t="str">
        <f>' 3. Master Data '!B15</f>
        <v>Bath IC #1268</v>
      </c>
      <c r="B2" s="345" t="e">
        <f>VLOOKUP(A2,'4. 2011 Fuel saved table'!$B$3:$E$123,3,FALSE)</f>
        <v>#N/A</v>
      </c>
      <c r="C2" s="60">
        <f>VLOOKUP(A2,'6. 2012 Fuel saved table'!$B$3:$E$159,3,FALSE)</f>
        <v>369.69841269841254</v>
      </c>
      <c r="D2" s="347" t="e">
        <f aca="true" t="shared" si="0" ref="D2:D33">(B2-C2)/B2</f>
        <v>#N/A</v>
      </c>
      <c r="E2" s="341">
        <f>VLOOKUP(A2,' 3. Master Data '!$B$11:$FU$167,' 3. Master Data '!$CF$4,FALSE)</f>
        <v>0</v>
      </c>
      <c r="F2" s="341">
        <f>VLOOKUP(A2,' 3. Master Data '!$B$11:$FU$167,' 3. Master Data '!$FS$4,FALSE)</f>
        <v>8.10690457719162</v>
      </c>
      <c r="H2" s="337" t="s">
        <v>53</v>
      </c>
      <c r="I2" s="338">
        <v>1935.9727805695143</v>
      </c>
      <c r="J2" s="338">
        <v>1373.0563819095478</v>
      </c>
    </row>
    <row r="3" spans="1:10" ht="12.75">
      <c r="A3" t="str">
        <f>' 3. Master Data '!B16</f>
        <v>Bath IC #1269</v>
      </c>
      <c r="B3" s="345" t="e">
        <f>VLOOKUP(A3,'4. 2011 Fuel saved table'!$B$3:$E$123,3,FALSE)</f>
        <v>#N/A</v>
      </c>
      <c r="C3" s="60">
        <f>VLOOKUP(A3,'6. 2012 Fuel saved table'!$B$3:$E$159,3,FALSE)</f>
        <v>146.88888888888914</v>
      </c>
      <c r="D3" s="347" t="e">
        <f t="shared" si="0"/>
        <v>#N/A</v>
      </c>
      <c r="E3" s="341">
        <f>VLOOKUP(A3,' 3. Master Data '!$B$11:$FU$167,' 3. Master Data '!$CF$4,FALSE)</f>
        <v>0</v>
      </c>
      <c r="F3" s="341">
        <f>VLOOKUP(A3,' 3. Master Data '!$B$11:$FU$167,' 3. Master Data '!$FS$4,FALSE)</f>
        <v>7.2198807157057665</v>
      </c>
      <c r="H3" s="337" t="s">
        <v>51</v>
      </c>
      <c r="I3" s="338">
        <v>1686.3679899497488</v>
      </c>
      <c r="J3" s="338">
        <v>779.5686767169177</v>
      </c>
    </row>
    <row r="4" spans="1:10" ht="12.75">
      <c r="A4" t="str">
        <f>' 3. Master Data '!B28</f>
        <v>BreathittTB #1321</v>
      </c>
      <c r="B4" s="345" t="e">
        <f>VLOOKUP(A4,'4. 2011 Fuel saved table'!$B$3:$E$123,3,FALSE)</f>
        <v>#N/A</v>
      </c>
      <c r="C4" s="60">
        <f>VLOOKUP(A4,'6. 2012 Fuel saved table'!$B$3:$E$159,3,FALSE)</f>
        <v>531.2769230769229</v>
      </c>
      <c r="D4" s="347" t="e">
        <f t="shared" si="0"/>
        <v>#N/A</v>
      </c>
      <c r="E4" s="341">
        <f>VLOOKUP(A4,' 3. Master Data '!$B$11:$FU$167,' 3. Master Data '!$CF$4,FALSE)</f>
        <v>0</v>
      </c>
      <c r="F4" s="341">
        <f>VLOOKUP(A4,' 3. Master Data '!$B$11:$FU$167,' 3. Master Data '!$FS$4,FALSE)</f>
        <v>10.657496809612097</v>
      </c>
      <c r="H4" s="337" t="s">
        <v>48</v>
      </c>
      <c r="I4" s="338">
        <v>1614.5561139028482</v>
      </c>
      <c r="J4" s="338">
        <v>697.4715577889451</v>
      </c>
    </row>
    <row r="5" spans="1:10" ht="12.75">
      <c r="A5" t="str">
        <f>' 3. Master Data '!B29</f>
        <v>BreathittTB #1324</v>
      </c>
      <c r="B5" s="345" t="e">
        <f>VLOOKUP(A5,'4. 2011 Fuel saved table'!$B$3:$E$123,3,FALSE)</f>
        <v>#N/A</v>
      </c>
      <c r="C5" s="60">
        <f>VLOOKUP(A5,'6. 2012 Fuel saved table'!$B$3:$E$159,3,FALSE)</f>
        <v>248.08692307692297</v>
      </c>
      <c r="D5" s="347" t="e">
        <f t="shared" si="0"/>
        <v>#N/A</v>
      </c>
      <c r="E5" s="341">
        <f>VLOOKUP(A5,' 3. Master Data '!$B$11:$FU$167,' 3. Master Data '!$CF$4,FALSE)</f>
        <v>0</v>
      </c>
      <c r="F5" s="341">
        <f>VLOOKUP(A5,' 3. Master Data '!$B$11:$FU$167,' 3. Master Data '!$FS$4,FALSE)</f>
        <v>8.723583513740847</v>
      </c>
      <c r="H5" s="337" t="s">
        <v>44</v>
      </c>
      <c r="I5" s="338">
        <v>1500.3913400335005</v>
      </c>
      <c r="J5" s="338">
        <v>384.5929983249582</v>
      </c>
    </row>
    <row r="6" spans="1:10" ht="12.75">
      <c r="A6" t="str">
        <f>' 3. Master Data '!B30</f>
        <v>BreathittTB #1333</v>
      </c>
      <c r="B6" s="345" t="e">
        <f>VLOOKUP(A6,'4. 2011 Fuel saved table'!$B$3:$E$123,3,FALSE)</f>
        <v>#N/A</v>
      </c>
      <c r="C6" s="60">
        <f>VLOOKUP(A6,'6. 2012 Fuel saved table'!$B$3:$E$159,3,FALSE)</f>
        <v>607.6584615384616</v>
      </c>
      <c r="D6" s="347" t="e">
        <f t="shared" si="0"/>
        <v>#N/A</v>
      </c>
      <c r="E6" s="341">
        <f>VLOOKUP(A6,' 3. Master Data '!$B$11:$FU$167,' 3. Master Data '!$CF$4,FALSE)</f>
        <v>0</v>
      </c>
      <c r="F6" s="341">
        <f>VLOOKUP(A6,' 3. Master Data '!$B$11:$FU$167,' 3. Master Data '!$FS$4,FALSE)</f>
        <v>10.191935242653107</v>
      </c>
      <c r="H6" s="337" t="s">
        <v>43</v>
      </c>
      <c r="I6" s="338">
        <v>1355.407822445562</v>
      </c>
      <c r="J6" s="338">
        <v>728.9804020100505</v>
      </c>
    </row>
    <row r="7" spans="1:10" ht="12.75">
      <c r="A7" t="str">
        <f>' 3. Master Data '!B31</f>
        <v>BreathittTB #1336</v>
      </c>
      <c r="B7" s="345" t="e">
        <f>VLOOKUP(A7,'4. 2011 Fuel saved table'!$B$3:$E$123,3,FALSE)</f>
        <v>#N/A</v>
      </c>
      <c r="C7" s="60">
        <f>VLOOKUP(A7,'6. 2012 Fuel saved table'!$B$3:$E$159,3,FALSE)</f>
        <v>374.45384615384614</v>
      </c>
      <c r="D7" s="347" t="e">
        <f t="shared" si="0"/>
        <v>#N/A</v>
      </c>
      <c r="E7" s="341">
        <f>VLOOKUP(A7,' 3. Master Data '!$B$11:$FU$167,' 3. Master Data '!$CF$4,FALSE)</f>
        <v>0</v>
      </c>
      <c r="F7" s="341">
        <f>VLOOKUP(A7,' 3. Master Data '!$B$11:$FU$167,' 3. Master Data '!$FS$4,FALSE)</f>
        <v>9.143586401650918</v>
      </c>
      <c r="H7" s="337" t="s">
        <v>79</v>
      </c>
      <c r="I7" s="338">
        <v>1309.5983333333334</v>
      </c>
      <c r="J7" s="338">
        <v>575.3949999999998</v>
      </c>
    </row>
    <row r="8" spans="1:10" ht="12.75">
      <c r="A8" t="str">
        <f>' 3. Master Data '!B32</f>
        <v>Bullitt IC #1212</v>
      </c>
      <c r="B8" s="345" t="e">
        <f>VLOOKUP(A8,'4. 2011 Fuel saved table'!$B$3:$E$123,3,FALSE)</f>
        <v>#N/A</v>
      </c>
      <c r="C8" s="60">
        <f>VLOOKUP(A8,'6. 2012 Fuel saved table'!$B$3:$E$159,3,FALSE)</f>
        <v>246.4920634920636</v>
      </c>
      <c r="D8" s="347" t="e">
        <f t="shared" si="0"/>
        <v>#N/A</v>
      </c>
      <c r="E8" s="341">
        <f>VLOOKUP(A8,' 3. Master Data '!$B$11:$FU$167,' 3. Master Data '!$CF$4,FALSE)</f>
        <v>0</v>
      </c>
      <c r="F8" s="341">
        <f>VLOOKUP(A8,' 3. Master Data '!$B$11:$FU$167,' 3. Master Data '!$FS$4,FALSE)</f>
        <v>7.637553832902671</v>
      </c>
      <c r="H8" s="337" t="s">
        <v>94</v>
      </c>
      <c r="I8" s="338">
        <v>1294.4638095238092</v>
      </c>
      <c r="J8" s="338">
        <v>1360.3088888888888</v>
      </c>
    </row>
    <row r="9" spans="1:10" ht="12.75">
      <c r="A9" t="str">
        <f>' 3. Master Data '!B33</f>
        <v>Bullitt IC #1248</v>
      </c>
      <c r="B9" s="345" t="e">
        <f>VLOOKUP(A9,'4. 2011 Fuel saved table'!$B$3:$E$123,3,FALSE)</f>
        <v>#N/A</v>
      </c>
      <c r="C9" s="60">
        <f>VLOOKUP(A9,'6. 2012 Fuel saved table'!$B$3:$E$159,3,FALSE)</f>
        <v>150.28571428571422</v>
      </c>
      <c r="D9" s="347" t="e">
        <f t="shared" si="0"/>
        <v>#N/A</v>
      </c>
      <c r="E9" s="341">
        <f>VLOOKUP(A9,' 3. Master Data '!$B$11:$FU$167,' 3. Master Data '!$CF$4,FALSE)</f>
        <v>0</v>
      </c>
      <c r="F9" s="341">
        <f>VLOOKUP(A9,' 3. Master Data '!$B$11:$FU$167,' 3. Master Data '!$FS$4,FALSE)</f>
        <v>7.444860943168077</v>
      </c>
      <c r="H9" s="337" t="s">
        <v>50</v>
      </c>
      <c r="I9" s="338">
        <v>1244.0836850921273</v>
      </c>
      <c r="J9" s="338">
        <v>406.16604690117265</v>
      </c>
    </row>
    <row r="10" spans="1:10" ht="12.75">
      <c r="A10" t="str">
        <f>' 3. Master Data '!B34</f>
        <v>Bullitt IC #1259</v>
      </c>
      <c r="B10" s="345" t="e">
        <f>VLOOKUP(A10,'4. 2011 Fuel saved table'!$B$3:$E$123,3,FALSE)</f>
        <v>#N/A</v>
      </c>
      <c r="C10" s="60">
        <f>VLOOKUP(A10,'6. 2012 Fuel saved table'!$B$3:$E$159,3,FALSE)</f>
        <v>219.5238095238094</v>
      </c>
      <c r="D10" s="347" t="e">
        <f t="shared" si="0"/>
        <v>#N/A</v>
      </c>
      <c r="E10" s="341">
        <f>VLOOKUP(A10,' 3. Master Data '!$B$11:$FU$167,' 3. Master Data '!$CF$4,FALSE)</f>
        <v>0</v>
      </c>
      <c r="F10" s="341">
        <f>VLOOKUP(A10,' 3. Master Data '!$B$11:$FU$167,' 3. Master Data '!$FS$4,FALSE)</f>
        <v>7.5538531278331815</v>
      </c>
      <c r="H10" s="337" t="s">
        <v>42</v>
      </c>
      <c r="I10" s="338">
        <v>1229.9340536013406</v>
      </c>
      <c r="J10" s="338">
        <v>663.560737018425</v>
      </c>
    </row>
    <row r="11" spans="1:10" ht="12.75">
      <c r="A11" t="str">
        <f>' 3. Master Data '!B35</f>
        <v>Bullitt IC #1289</v>
      </c>
      <c r="B11" s="345" t="e">
        <f>VLOOKUP(A11,'4. 2011 Fuel saved table'!$B$3:$E$123,3,FALSE)</f>
        <v>#N/A</v>
      </c>
      <c r="C11" s="60">
        <f>VLOOKUP(A11,'6. 2012 Fuel saved table'!$B$3:$E$159,3,FALSE)</f>
        <v>317.8730158730159</v>
      </c>
      <c r="D11" s="347" t="e">
        <f t="shared" si="0"/>
        <v>#N/A</v>
      </c>
      <c r="E11" s="341">
        <f>VLOOKUP(A11,' 3. Master Data '!$B$11:$FU$167,' 3. Master Data '!$CF$4,FALSE)</f>
        <v>0</v>
      </c>
      <c r="F11" s="341">
        <f>VLOOKUP(A11,' 3. Master Data '!$B$11:$FU$167,' 3. Master Data '!$FS$4,FALSE)</f>
        <v>7.555548589341693</v>
      </c>
      <c r="H11" s="337" t="s">
        <v>21</v>
      </c>
      <c r="I11" s="338">
        <v>1211.3252559726957</v>
      </c>
      <c r="J11" s="338">
        <v>1354.0790443686005</v>
      </c>
    </row>
    <row r="12" spans="1:10" ht="12.75">
      <c r="A12" t="str">
        <f>' 3. Master Data '!B36</f>
        <v>Bullitt IC #1290</v>
      </c>
      <c r="B12" s="345" t="e">
        <f>VLOOKUP(A12,'4. 2011 Fuel saved table'!$B$3:$E$123,3,FALSE)</f>
        <v>#N/A</v>
      </c>
      <c r="C12" s="60">
        <f>VLOOKUP(A12,'6. 2012 Fuel saved table'!$B$3:$E$159,3,FALSE)</f>
        <v>322.0158730158728</v>
      </c>
      <c r="D12" s="347" t="e">
        <f t="shared" si="0"/>
        <v>#N/A</v>
      </c>
      <c r="E12" s="341">
        <f>VLOOKUP(A12,' 3. Master Data '!$B$11:$FU$167,' 3. Master Data '!$CF$4,FALSE)</f>
        <v>0</v>
      </c>
      <c r="F12" s="341">
        <f>VLOOKUP(A12,' 3. Master Data '!$B$11:$FU$167,' 3. Master Data '!$FS$4,FALSE)</f>
        <v>7.945336577453364</v>
      </c>
      <c r="H12" s="337" t="s">
        <v>56</v>
      </c>
      <c r="I12" s="338">
        <v>1150.0691457286437</v>
      </c>
      <c r="J12" s="338">
        <v>763.3410385259633</v>
      </c>
    </row>
    <row r="13" spans="1:10" ht="12.75">
      <c r="A13" t="str">
        <f>' 3. Master Data '!B46</f>
        <v>Garrard TB #912</v>
      </c>
      <c r="B13" s="345" t="e">
        <f>VLOOKUP(A13,'4. 2011 Fuel saved table'!$B$3:$E$123,3,FALSE)</f>
        <v>#N/A</v>
      </c>
      <c r="C13" s="60">
        <f>VLOOKUP(A13,'6. 2012 Fuel saved table'!$B$3:$E$159,3,FALSE)</f>
        <v>168.11666666666662</v>
      </c>
      <c r="D13" s="347" t="e">
        <f t="shared" si="0"/>
        <v>#N/A</v>
      </c>
      <c r="E13" s="341">
        <f>VLOOKUP(A13,' 3. Master Data '!$B$11:$FU$167,' 3. Master Data '!$CF$4,FALSE)</f>
        <v>0</v>
      </c>
      <c r="F13" s="341">
        <f>VLOOKUP(A13,' 3. Master Data '!$B$11:$FU$167,' 3. Master Data '!$FS$4,FALSE)</f>
        <v>8.718392510560566</v>
      </c>
      <c r="H13" s="337" t="s">
        <v>57</v>
      </c>
      <c r="I13" s="338">
        <v>1140.8795812395308</v>
      </c>
      <c r="J13" s="338">
        <v>710.8476549413735</v>
      </c>
    </row>
    <row r="14" spans="1:10" ht="12.75">
      <c r="A14" t="str">
        <f>' 3. Master Data '!B65</f>
        <v>Jefferson TB #1215</v>
      </c>
      <c r="B14" s="345" t="e">
        <f>VLOOKUP(A14,'4. 2011 Fuel saved table'!$B$3:$E$123,3,FALSE)</f>
        <v>#N/A</v>
      </c>
      <c r="C14" s="60">
        <f>VLOOKUP(A14,'6. 2012 Fuel saved table'!$B$3:$E$159,3,FALSE)</f>
        <v>491.33465661641503</v>
      </c>
      <c r="D14" s="347" t="e">
        <f t="shared" si="0"/>
        <v>#N/A</v>
      </c>
      <c r="E14" s="341">
        <f>VLOOKUP(A14,' 3. Master Data '!$B$11:$FU$167,' 3. Master Data '!$CF$4,FALSE)</f>
        <v>0</v>
      </c>
      <c r="F14" s="341">
        <f>VLOOKUP(A14,' 3. Master Data '!$B$11:$FU$167,' 3. Master Data '!$FS$4,FALSE)</f>
        <v>8.430939736393913</v>
      </c>
      <c r="H14" s="337" t="s">
        <v>46</v>
      </c>
      <c r="I14" s="338">
        <v>982.5341206030157</v>
      </c>
      <c r="J14" s="338">
        <v>606.9216750418766</v>
      </c>
    </row>
    <row r="15" spans="1:10" ht="12.75">
      <c r="A15" t="str">
        <f>' 3. Master Data '!B66</f>
        <v>Jefferson TB #1216</v>
      </c>
      <c r="B15" s="345" t="e">
        <f>VLOOKUP(A15,'4. 2011 Fuel saved table'!$B$3:$E$123,3,FALSE)</f>
        <v>#N/A</v>
      </c>
      <c r="C15" s="60">
        <f>VLOOKUP(A15,'6. 2012 Fuel saved table'!$B$3:$E$159,3,FALSE)</f>
        <v>403.0209547738691</v>
      </c>
      <c r="D15" s="347" t="e">
        <f t="shared" si="0"/>
        <v>#N/A</v>
      </c>
      <c r="E15" s="341">
        <f>VLOOKUP(A15,' 3. Master Data '!$B$11:$FU$167,' 3. Master Data '!$CF$4,FALSE)</f>
        <v>0</v>
      </c>
      <c r="F15" s="341">
        <f>VLOOKUP(A15,' 3. Master Data '!$B$11:$FU$167,' 3. Master Data '!$FS$4,FALSE)</f>
        <v>8.156966650608542</v>
      </c>
      <c r="H15" s="337" t="s">
        <v>45</v>
      </c>
      <c r="I15" s="338">
        <v>971.4949581239532</v>
      </c>
      <c r="J15" s="338">
        <v>706.7767504187602</v>
      </c>
    </row>
    <row r="16" spans="1:10" ht="12.75">
      <c r="A16" t="str">
        <f>' 3. Master Data '!B67</f>
        <v>Jefferson TB #1217</v>
      </c>
      <c r="B16" s="345" t="e">
        <f>VLOOKUP(A16,'4. 2011 Fuel saved table'!$B$3:$E$123,3,FALSE)</f>
        <v>#N/A</v>
      </c>
      <c r="C16" s="60">
        <f>VLOOKUP(A16,'6. 2012 Fuel saved table'!$B$3:$E$159,3,FALSE)</f>
        <v>403.1827638190955</v>
      </c>
      <c r="D16" s="347" t="e">
        <f t="shared" si="0"/>
        <v>#N/A</v>
      </c>
      <c r="E16" s="341">
        <f>VLOOKUP(A16,' 3. Master Data '!$B$11:$FU$167,' 3. Master Data '!$CF$4,FALSE)</f>
        <v>0</v>
      </c>
      <c r="F16" s="341">
        <f>VLOOKUP(A16,' 3. Master Data '!$B$11:$FU$167,' 3. Master Data '!$FS$4,FALSE)</f>
        <v>8.206220909166921</v>
      </c>
      <c r="H16" s="337" t="s">
        <v>20</v>
      </c>
      <c r="I16" s="338">
        <v>944.966206896552</v>
      </c>
      <c r="J16" s="338">
        <v>700.5206896551724</v>
      </c>
    </row>
    <row r="17" spans="1:10" ht="12.75">
      <c r="A17" t="str">
        <f>' 3. Master Data '!B68</f>
        <v>Jefferson TB #1218</v>
      </c>
      <c r="B17" s="345" t="e">
        <f>VLOOKUP(A17,'4. 2011 Fuel saved table'!$B$3:$E$123,3,FALSE)</f>
        <v>#N/A</v>
      </c>
      <c r="C17" s="60">
        <f>VLOOKUP(A17,'6. 2012 Fuel saved table'!$B$3:$E$159,3,FALSE)</f>
        <v>437.0745058626467</v>
      </c>
      <c r="D17" s="347" t="e">
        <f t="shared" si="0"/>
        <v>#N/A</v>
      </c>
      <c r="E17" s="341">
        <f>VLOOKUP(A17,' 3. Master Data '!$B$11:$FU$167,' 3. Master Data '!$CF$4,FALSE)</f>
        <v>0</v>
      </c>
      <c r="F17" s="341">
        <f>VLOOKUP(A17,' 3. Master Data '!$B$11:$FU$167,' 3. Master Data '!$FS$4,FALSE)</f>
        <v>8.419711592624582</v>
      </c>
      <c r="H17" s="337" t="s">
        <v>95</v>
      </c>
      <c r="I17" s="338">
        <v>933.7988888888888</v>
      </c>
      <c r="J17" s="338">
        <v>730.839523809524</v>
      </c>
    </row>
    <row r="18" spans="1:10" ht="12.75">
      <c r="A18" t="str">
        <f>' 3. Master Data '!B69</f>
        <v>Jefferson TB #1219</v>
      </c>
      <c r="B18" s="345" t="e">
        <f>VLOOKUP(A18,'4. 2011 Fuel saved table'!$B$3:$E$123,3,FALSE)</f>
        <v>#N/A</v>
      </c>
      <c r="C18" s="60">
        <f>VLOOKUP(A18,'6. 2012 Fuel saved table'!$B$3:$E$159,3,FALSE)</f>
        <v>384.0380904522614</v>
      </c>
      <c r="D18" s="347" t="e">
        <f t="shared" si="0"/>
        <v>#N/A</v>
      </c>
      <c r="E18" s="341">
        <f>VLOOKUP(A18,' 3. Master Data '!$B$11:$FU$167,' 3. Master Data '!$CF$4,FALSE)</f>
        <v>0</v>
      </c>
      <c r="F18" s="341">
        <f>VLOOKUP(A18,' 3. Master Data '!$B$11:$FU$167,' 3. Master Data '!$FS$4,FALSE)</f>
        <v>8.296251953164635</v>
      </c>
      <c r="H18" s="337" t="s">
        <v>91</v>
      </c>
      <c r="I18" s="338">
        <v>854.6363636363635</v>
      </c>
      <c r="J18" s="338">
        <v>397.41454545454553</v>
      </c>
    </row>
    <row r="19" spans="1:10" ht="12.75">
      <c r="A19" t="str">
        <f>' 3. Master Data '!B70</f>
        <v>Jefferson TB #1220</v>
      </c>
      <c r="B19" s="345" t="e">
        <f>VLOOKUP(A19,'4. 2011 Fuel saved table'!$B$3:$E$123,3,FALSE)</f>
        <v>#N/A</v>
      </c>
      <c r="C19" s="60">
        <f>VLOOKUP(A19,'6. 2012 Fuel saved table'!$B$3:$E$159,3,FALSE)</f>
        <v>574.6473534338359</v>
      </c>
      <c r="D19" s="347" t="e">
        <f t="shared" si="0"/>
        <v>#N/A</v>
      </c>
      <c r="E19" s="341">
        <f>VLOOKUP(A19,' 3. Master Data '!$B$11:$FU$167,' 3. Master Data '!$CF$4,FALSE)</f>
        <v>0</v>
      </c>
      <c r="F19" s="341">
        <f>VLOOKUP(A19,' 3. Master Data '!$B$11:$FU$167,' 3. Master Data '!$FS$4,FALSE)</f>
        <v>8.921117601011622</v>
      </c>
      <c r="H19" s="337" t="s">
        <v>90</v>
      </c>
      <c r="I19" s="338">
        <v>833.9381818181819</v>
      </c>
      <c r="J19" s="338">
        <v>1114.909090909091</v>
      </c>
    </row>
    <row r="20" spans="1:10" ht="12.75">
      <c r="A20" t="str">
        <f>' 3. Master Data '!B71</f>
        <v>Jefferson TB #1221</v>
      </c>
      <c r="B20" s="345" t="e">
        <f>VLOOKUP(A20,'4. 2011 Fuel saved table'!$B$3:$E$123,3,FALSE)</f>
        <v>#N/A</v>
      </c>
      <c r="C20" s="60">
        <f>VLOOKUP(A20,'6. 2012 Fuel saved table'!$B$3:$E$159,3,FALSE)</f>
        <v>668.6898324958124</v>
      </c>
      <c r="D20" s="347" t="e">
        <f t="shared" si="0"/>
        <v>#N/A</v>
      </c>
      <c r="E20" s="341">
        <f>VLOOKUP(A20,' 3. Master Data '!$B$11:$FU$167,' 3. Master Data '!$CF$4,FALSE)</f>
        <v>0</v>
      </c>
      <c r="F20" s="341">
        <f>VLOOKUP(A20,' 3. Master Data '!$B$11:$FU$167,' 3. Master Data '!$FS$4,FALSE)</f>
        <v>8.945587763955247</v>
      </c>
      <c r="H20" s="337" t="s">
        <v>47</v>
      </c>
      <c r="I20" s="338">
        <v>830.2429648241205</v>
      </c>
      <c r="J20" s="338">
        <v>516.6771356783918</v>
      </c>
    </row>
    <row r="21" spans="1:10" ht="12.75">
      <c r="A21" t="str">
        <f>' 3. Master Data '!B72</f>
        <v>Jefferson TB #1222</v>
      </c>
      <c r="B21" s="345" t="e">
        <f>VLOOKUP(A21,'4. 2011 Fuel saved table'!$B$3:$E$123,3,FALSE)</f>
        <v>#N/A</v>
      </c>
      <c r="C21" s="60">
        <f>VLOOKUP(A21,'6. 2012 Fuel saved table'!$B$3:$E$159,3,FALSE)</f>
        <v>446.80092127303215</v>
      </c>
      <c r="D21" s="347" t="e">
        <f t="shared" si="0"/>
        <v>#N/A</v>
      </c>
      <c r="E21" s="341">
        <f>VLOOKUP(A21,' 3. Master Data '!$B$11:$FU$167,' 3. Master Data '!$CF$4,FALSE)</f>
        <v>0</v>
      </c>
      <c r="F21" s="341">
        <f>VLOOKUP(A21,' 3. Master Data '!$B$11:$FU$167,' 3. Master Data '!$FS$4,FALSE)</f>
        <v>8.042492521658057</v>
      </c>
      <c r="H21" s="337" t="s">
        <v>74</v>
      </c>
      <c r="I21" s="338">
        <v>829.7399999999998</v>
      </c>
      <c r="J21" s="338">
        <v>591.3281249999995</v>
      </c>
    </row>
    <row r="22" spans="1:10" ht="12.75">
      <c r="A22" t="str">
        <f>' 3. Master Data '!B73</f>
        <v>Jefferson TB #1223</v>
      </c>
      <c r="B22" s="345" t="e">
        <f>VLOOKUP(A22,'4. 2011 Fuel saved table'!$B$3:$E$123,3,FALSE)</f>
        <v>#N/A</v>
      </c>
      <c r="C22" s="60">
        <f>VLOOKUP(A22,'6. 2012 Fuel saved table'!$B$3:$E$159,3,FALSE)</f>
        <v>512.3999497487439</v>
      </c>
      <c r="D22" s="347" t="e">
        <f t="shared" si="0"/>
        <v>#N/A</v>
      </c>
      <c r="E22" s="341">
        <f>VLOOKUP(A22,' 3. Master Data '!$B$11:$FU$167,' 3. Master Data '!$CF$4,FALSE)</f>
        <v>0</v>
      </c>
      <c r="F22" s="341">
        <f>VLOOKUP(A22,' 3. Master Data '!$B$11:$FU$167,' 3. Master Data '!$FS$4,FALSE)</f>
        <v>8.552351446492036</v>
      </c>
      <c r="H22" s="337" t="s">
        <v>128</v>
      </c>
      <c r="I22" s="338">
        <v>814.8355555555556</v>
      </c>
      <c r="J22" s="338">
        <v>1347.906031746032</v>
      </c>
    </row>
    <row r="23" spans="1:10" ht="12.75">
      <c r="A23" t="str">
        <f>' 3. Master Data '!B74</f>
        <v>Jefferson TB #1224</v>
      </c>
      <c r="B23" s="345" t="e">
        <f>VLOOKUP(A23,'4. 2011 Fuel saved table'!$B$3:$E$123,3,FALSE)</f>
        <v>#N/A</v>
      </c>
      <c r="C23" s="60">
        <f>VLOOKUP(A23,'6. 2012 Fuel saved table'!$B$3:$E$159,3,FALSE)</f>
        <v>542.4223283082079</v>
      </c>
      <c r="D23" s="347" t="e">
        <f t="shared" si="0"/>
        <v>#N/A</v>
      </c>
      <c r="E23" s="341">
        <f>VLOOKUP(A23,' 3. Master Data '!$B$11:$FU$167,' 3. Master Data '!$CF$4,FALSE)</f>
        <v>0</v>
      </c>
      <c r="F23" s="341">
        <f>VLOOKUP(A23,' 3. Master Data '!$B$11:$FU$167,' 3. Master Data '!$FS$4,FALSE)</f>
        <v>8.818801629263401</v>
      </c>
      <c r="H23" s="337" t="s">
        <v>98</v>
      </c>
      <c r="I23" s="338">
        <v>757.4541269841266</v>
      </c>
      <c r="J23" s="338">
        <v>554.9715873015875</v>
      </c>
    </row>
    <row r="24" spans="1:10" ht="12.75">
      <c r="A24" t="str">
        <f>' 3. Master Data '!B75</f>
        <v>Jefferson TB #1225</v>
      </c>
      <c r="B24" s="345" t="e">
        <f>VLOOKUP(A24,'4. 2011 Fuel saved table'!$B$3:$E$123,3,FALSE)</f>
        <v>#N/A</v>
      </c>
      <c r="C24" s="60">
        <f>VLOOKUP(A24,'6. 2012 Fuel saved table'!$B$3:$E$159,3,FALSE)</f>
        <v>365.5408542713569</v>
      </c>
      <c r="D24" s="347" t="e">
        <f t="shared" si="0"/>
        <v>#N/A</v>
      </c>
      <c r="E24" s="341">
        <f>VLOOKUP(A24,' 3. Master Data '!$B$11:$FU$167,' 3. Master Data '!$CF$4,FALSE)</f>
        <v>0</v>
      </c>
      <c r="F24" s="341">
        <f>VLOOKUP(A24,' 3. Master Data '!$B$11:$FU$167,' 3. Master Data '!$FS$4,FALSE)</f>
        <v>8.358580607029104</v>
      </c>
      <c r="H24" s="337" t="s">
        <v>52</v>
      </c>
      <c r="I24" s="338">
        <v>753.5420603015076</v>
      </c>
      <c r="J24" s="338">
        <v>647.7029145728645</v>
      </c>
    </row>
    <row r="25" spans="1:10" ht="12.75">
      <c r="A25" t="str">
        <f>' 3. Master Data '!B76</f>
        <v>Jefferson TB #1226</v>
      </c>
      <c r="B25" s="345" t="e">
        <f>VLOOKUP(A25,'4. 2011 Fuel saved table'!$B$3:$E$123,3,FALSE)</f>
        <v>#N/A</v>
      </c>
      <c r="C25" s="60">
        <f>VLOOKUP(A25,'6. 2012 Fuel saved table'!$B$3:$E$159,3,FALSE)</f>
        <v>734.9072194304858</v>
      </c>
      <c r="D25" s="347" t="e">
        <f t="shared" si="0"/>
        <v>#N/A</v>
      </c>
      <c r="E25" s="341">
        <f>VLOOKUP(A25,' 3. Master Data '!$B$11:$FU$167,' 3. Master Data '!$CF$4,FALSE)</f>
        <v>0</v>
      </c>
      <c r="F25" s="341">
        <f>VLOOKUP(A25,' 3. Master Data '!$B$11:$FU$167,' 3. Master Data '!$FS$4,FALSE)</f>
        <v>9.469083716812747</v>
      </c>
      <c r="H25" s="337" t="s">
        <v>54</v>
      </c>
      <c r="I25" s="338">
        <v>738.5934338358459</v>
      </c>
      <c r="J25" s="338">
        <v>668.4834003350084</v>
      </c>
    </row>
    <row r="26" spans="1:10" ht="12.75">
      <c r="A26" t="str">
        <f>' 3. Master Data '!B77</f>
        <v>Jefferson TB #1227</v>
      </c>
      <c r="B26" s="345" t="e">
        <f>VLOOKUP(A26,'4. 2011 Fuel saved table'!$B$3:$E$123,3,FALSE)</f>
        <v>#N/A</v>
      </c>
      <c r="C26" s="60">
        <f>VLOOKUP(A26,'6. 2012 Fuel saved table'!$B$3:$E$159,3,FALSE)</f>
        <v>-147.0155108877725</v>
      </c>
      <c r="D26" s="347" t="e">
        <f t="shared" si="0"/>
        <v>#N/A</v>
      </c>
      <c r="E26" s="341">
        <f>VLOOKUP(A26,' 3. Master Data '!$B$11:$FU$167,' 3. Master Data '!$CF$4,FALSE)</f>
        <v>0</v>
      </c>
      <c r="F26" s="341">
        <f>VLOOKUP(A26,' 3. Master Data '!$B$11:$FU$167,' 3. Master Data '!$FS$4,FALSE)</f>
        <v>5.33701625582368</v>
      </c>
      <c r="H26" s="337" t="s">
        <v>119</v>
      </c>
      <c r="I26" s="338">
        <v>711.936507936508</v>
      </c>
      <c r="J26" s="338">
        <v>1069.9412698412696</v>
      </c>
    </row>
    <row r="27" spans="1:10" ht="12.75">
      <c r="A27" t="str">
        <f>' 3. Master Data '!B78</f>
        <v>Jefferson TB #1228</v>
      </c>
      <c r="B27" s="345" t="e">
        <f>VLOOKUP(A27,'4. 2011 Fuel saved table'!$B$3:$E$123,3,FALSE)</f>
        <v>#N/A</v>
      </c>
      <c r="C27" s="60">
        <f>VLOOKUP(A27,'6. 2012 Fuel saved table'!$B$3:$E$159,3,FALSE)</f>
        <v>-151.9434505862647</v>
      </c>
      <c r="D27" s="347" t="e">
        <f t="shared" si="0"/>
        <v>#N/A</v>
      </c>
      <c r="E27" s="341">
        <f>VLOOKUP(A27,' 3. Master Data '!$B$11:$FU$167,' 3. Master Data '!$CF$4,FALSE)</f>
        <v>0</v>
      </c>
      <c r="F27" s="341">
        <f>VLOOKUP(A27,' 3. Master Data '!$B$11:$FU$167,' 3. Master Data '!$FS$4,FALSE)</f>
        <v>5.145301476471015</v>
      </c>
      <c r="H27" s="337" t="s">
        <v>49</v>
      </c>
      <c r="I27" s="338">
        <v>690.5256448911223</v>
      </c>
      <c r="J27" s="338">
        <v>376.6926800670019</v>
      </c>
    </row>
    <row r="28" spans="1:10" ht="12.75">
      <c r="A28" t="str">
        <f>' 3. Master Data '!B79</f>
        <v>Jefferson TB #1229</v>
      </c>
      <c r="B28" s="345" t="e">
        <f>VLOOKUP(A28,'4. 2011 Fuel saved table'!$B$3:$E$123,3,FALSE)</f>
        <v>#N/A</v>
      </c>
      <c r="C28" s="60">
        <f>VLOOKUP(A28,'6. 2012 Fuel saved table'!$B$3:$E$159,3,FALSE)</f>
        <v>340.77095477386945</v>
      </c>
      <c r="D28" s="347" t="e">
        <f t="shared" si="0"/>
        <v>#N/A</v>
      </c>
      <c r="E28" s="341">
        <f>VLOOKUP(A28,' 3. Master Data '!$B$11:$FU$167,' 3. Master Data '!$CF$4,FALSE)</f>
        <v>0</v>
      </c>
      <c r="F28" s="341">
        <f>VLOOKUP(A28,' 3. Master Data '!$B$11:$FU$167,' 3. Master Data '!$FS$4,FALSE)</f>
        <v>8.817628285882254</v>
      </c>
      <c r="H28" s="337" t="s">
        <v>84</v>
      </c>
      <c r="I28" s="338">
        <v>647.002033898305</v>
      </c>
      <c r="J28" s="338">
        <v>648.179491525424</v>
      </c>
    </row>
    <row r="29" spans="1:10" ht="12.75">
      <c r="A29" t="str">
        <f>' 3. Master Data '!B80</f>
        <v>Jefferson TB #1230</v>
      </c>
      <c r="B29" s="345" t="e">
        <f>VLOOKUP(A29,'4. 2011 Fuel saved table'!$B$3:$E$123,3,FALSE)</f>
        <v>#N/A</v>
      </c>
      <c r="C29" s="60">
        <f>VLOOKUP(A29,'6. 2012 Fuel saved table'!$B$3:$E$159,3,FALSE)</f>
        <v>433.7418927973199</v>
      </c>
      <c r="D29" s="347" t="e">
        <f t="shared" si="0"/>
        <v>#N/A</v>
      </c>
      <c r="E29" s="341">
        <f>VLOOKUP(A29,' 3. Master Data '!$B$11:$FU$167,' 3. Master Data '!$CF$4,FALSE)</f>
        <v>0</v>
      </c>
      <c r="F29" s="341">
        <f>VLOOKUP(A29,' 3. Master Data '!$B$11:$FU$167,' 3. Master Data '!$FS$4,FALSE)</f>
        <v>8.406041562791046</v>
      </c>
      <c r="H29" s="337" t="s">
        <v>34</v>
      </c>
      <c r="I29" s="338">
        <v>639.3139344262297</v>
      </c>
      <c r="J29" s="338">
        <v>922.7711475409835</v>
      </c>
    </row>
    <row r="30" spans="1:10" ht="12.75">
      <c r="A30" t="str">
        <f>' 3. Master Data '!B81</f>
        <v>Jefferson TB #1231</v>
      </c>
      <c r="B30" s="345" t="e">
        <f>VLOOKUP(A30,'4. 2011 Fuel saved table'!$B$3:$E$123,3,FALSE)</f>
        <v>#N/A</v>
      </c>
      <c r="C30" s="60">
        <f>VLOOKUP(A30,'6. 2012 Fuel saved table'!$B$3:$E$159,3,FALSE)</f>
        <v>706.6888442211057</v>
      </c>
      <c r="D30" s="347" t="e">
        <f t="shared" si="0"/>
        <v>#N/A</v>
      </c>
      <c r="E30" s="341">
        <f>VLOOKUP(A30,' 3. Master Data '!$B$11:$FU$167,' 3. Master Data '!$CF$4,FALSE)</f>
        <v>0</v>
      </c>
      <c r="F30" s="341">
        <f>VLOOKUP(A30,' 3. Master Data '!$B$11:$FU$167,' 3. Master Data '!$FS$4,FALSE)</f>
        <v>9.976279105101227</v>
      </c>
      <c r="H30" s="337" t="s">
        <v>111</v>
      </c>
      <c r="I30" s="338">
        <v>633.541746031746</v>
      </c>
      <c r="J30" s="338">
        <v>782.2906349206346</v>
      </c>
    </row>
    <row r="31" spans="1:10" ht="12.75">
      <c r="A31" t="str">
        <f>' 3. Master Data '!B82</f>
        <v>Jefferson TB #1232</v>
      </c>
      <c r="B31" s="345" t="e">
        <f>VLOOKUP(A31,'4. 2011 Fuel saved table'!$B$3:$E$123,3,FALSE)</f>
        <v>#N/A</v>
      </c>
      <c r="C31" s="60">
        <f>VLOOKUP(A31,'6. 2012 Fuel saved table'!$B$3:$E$159,3,FALSE)</f>
        <v>331.8195309882749</v>
      </c>
      <c r="D31" s="347" t="e">
        <f t="shared" si="0"/>
        <v>#N/A</v>
      </c>
      <c r="E31" s="341">
        <f>VLOOKUP(A31,' 3. Master Data '!$B$11:$FU$167,' 3. Master Data '!$CF$4,FALSE)</f>
        <v>0</v>
      </c>
      <c r="F31" s="341">
        <f>VLOOKUP(A31,' 3. Master Data '!$B$11:$FU$167,' 3. Master Data '!$FS$4,FALSE)</f>
        <v>7.89248073601056</v>
      </c>
      <c r="H31" s="337" t="s">
        <v>100</v>
      </c>
      <c r="I31" s="338">
        <v>624.1111111111111</v>
      </c>
      <c r="J31" s="338">
        <v>458.0855555555555</v>
      </c>
    </row>
    <row r="32" spans="1:10" ht="12.75">
      <c r="A32" t="str">
        <f>' 3. Master Data '!B112</f>
        <v>Madison TB #112</v>
      </c>
      <c r="B32" s="345" t="e">
        <f>VLOOKUP(A32,'4. 2011 Fuel saved table'!$B$3:$E$123,3,FALSE)</f>
        <v>#N/A</v>
      </c>
      <c r="C32" s="60">
        <f>VLOOKUP(A32,'6. 2012 Fuel saved table'!$B$3:$E$159,3,FALSE)</f>
        <v>356.55610169491524</v>
      </c>
      <c r="D32" s="347" t="e">
        <f t="shared" si="0"/>
        <v>#N/A</v>
      </c>
      <c r="E32" s="341">
        <f>VLOOKUP(A32,' 3. Master Data '!$B$11:$FU$167,' 3. Master Data '!$CF$4,FALSE)</f>
        <v>0</v>
      </c>
      <c r="F32" s="341">
        <f>VLOOKUP(A32,' 3. Master Data '!$B$11:$FU$167,' 3. Master Data '!$FS$4,FALSE)</f>
        <v>8.168095222693017</v>
      </c>
      <c r="H32" s="337" t="s">
        <v>137</v>
      </c>
      <c r="I32" s="338">
        <v>588.2142857142858</v>
      </c>
      <c r="J32" s="338">
        <v>738.4128571428569</v>
      </c>
    </row>
    <row r="33" spans="1:10" ht="12.75">
      <c r="A33" t="str">
        <f>' 3. Master Data '!B113</f>
        <v>Madison TB #113</v>
      </c>
      <c r="B33" s="345" t="e">
        <f>VLOOKUP(A33,'4. 2011 Fuel saved table'!$B$3:$E$123,3,FALSE)</f>
        <v>#N/A</v>
      </c>
      <c r="C33" s="60">
        <f>VLOOKUP(A33,'6. 2012 Fuel saved table'!$B$3:$E$159,3,FALSE)</f>
        <v>317.91932203389797</v>
      </c>
      <c r="D33" s="347" t="e">
        <f t="shared" si="0"/>
        <v>#N/A</v>
      </c>
      <c r="E33" s="341">
        <f>VLOOKUP(A33,' 3. Master Data '!$B$11:$FU$167,' 3. Master Data '!$CF$4,FALSE)</f>
        <v>0</v>
      </c>
      <c r="F33" s="341">
        <f>VLOOKUP(A33,' 3. Master Data '!$B$11:$FU$167,' 3. Master Data '!$FS$4,FALSE)</f>
        <v>7.896640551818103</v>
      </c>
      <c r="H33" s="337" t="s">
        <v>93</v>
      </c>
      <c r="I33" s="338">
        <v>580.4801587301588</v>
      </c>
      <c r="J33" s="338">
        <v>587.4273015873018</v>
      </c>
    </row>
    <row r="34" spans="1:10" ht="12.75">
      <c r="A34" t="str">
        <f>' 3. Master Data '!B117</f>
        <v>Meade TB #230</v>
      </c>
      <c r="B34" s="345" t="e">
        <f>VLOOKUP(A34,'4. 2011 Fuel saved table'!$B$3:$E$123,3,FALSE)</f>
        <v>#N/A</v>
      </c>
      <c r="C34" s="60">
        <f>VLOOKUP(A34,'6. 2012 Fuel saved table'!$B$3:$E$159,3,FALSE)</f>
        <v>338.45047619047637</v>
      </c>
      <c r="D34" s="347" t="e">
        <f aca="true" t="shared" si="1" ref="D34:D65">(B34-C34)/B34</f>
        <v>#N/A</v>
      </c>
      <c r="E34" s="341">
        <f>VLOOKUP(A34,' 3. Master Data '!$B$11:$FU$167,' 3. Master Data '!$CF$4,FALSE)</f>
        <v>0</v>
      </c>
      <c r="F34" s="341">
        <f>VLOOKUP(A34,' 3. Master Data '!$B$11:$FU$167,' 3. Master Data '!$FS$4,FALSE)</f>
        <v>8.85437381699691</v>
      </c>
      <c r="H34" s="337" t="s">
        <v>55</v>
      </c>
      <c r="I34" s="338">
        <v>576.0668174204355</v>
      </c>
      <c r="J34" s="338">
        <v>320.176750418761</v>
      </c>
    </row>
    <row r="35" spans="1:10" ht="12.75">
      <c r="A35" t="str">
        <f>' 3. Master Data '!B120</f>
        <v>Montgomery IC #2011</v>
      </c>
      <c r="B35" s="345" t="e">
        <f>VLOOKUP(A35,'4. 2011 Fuel saved table'!$B$3:$E$123,3,FALSE)</f>
        <v>#N/A</v>
      </c>
      <c r="C35" s="60">
        <f>VLOOKUP(A35,'6. 2012 Fuel saved table'!$B$3:$E$159,3,FALSE)</f>
        <v>-24.5473333333332</v>
      </c>
      <c r="D35" s="347" t="e">
        <f t="shared" si="1"/>
        <v>#N/A</v>
      </c>
      <c r="E35" s="341">
        <f>VLOOKUP(A35,' 3. Master Data '!$B$11:$FU$167,' 3. Master Data '!$CF$4,FALSE)</f>
        <v>0</v>
      </c>
      <c r="F35" s="341">
        <f>VLOOKUP(A35,' 3. Master Data '!$B$11:$FU$167,' 3. Master Data '!$FS$4,FALSE)</f>
        <v>7.410861007954992</v>
      </c>
      <c r="H35" s="337" t="s">
        <v>97</v>
      </c>
      <c r="I35" s="338">
        <v>573.948412698413</v>
      </c>
      <c r="J35" s="338">
        <v>386.86634920634935</v>
      </c>
    </row>
    <row r="36" spans="1:10" ht="12.75">
      <c r="A36" t="str">
        <f>' 3. Master Data '!B167</f>
        <v>Williamstown IndependentTB #32</v>
      </c>
      <c r="B36" s="345">
        <f>VLOOKUP(A36,'4. 2011 Fuel saved table'!$B$3:$E$123,3,FALSE)</f>
        <v>6.6564705882352655</v>
      </c>
      <c r="C36" s="60">
        <f>VLOOKUP(A36,'6. 2012 Fuel saved table'!$B$3:$E$159,3,FALSE)</f>
        <v>-33.263529411764694</v>
      </c>
      <c r="D36" s="347">
        <f t="shared" si="1"/>
        <v>5.9971721456345195</v>
      </c>
      <c r="E36" s="341">
        <f>VLOOKUP(A36,' 3. Master Data '!$B$11:$FU$167,' 3. Master Data '!$CF$4,FALSE)</f>
        <v>8.67363284846253</v>
      </c>
      <c r="F36" s="341">
        <f>VLOOKUP(A36,' 3. Master Data '!$B$11:$FU$167,' 3. Master Data '!$FS$4,FALSE)</f>
        <v>7.918900032883919</v>
      </c>
      <c r="H36" s="337" t="s">
        <v>85</v>
      </c>
      <c r="I36" s="338">
        <v>560.0735593220338</v>
      </c>
      <c r="J36" s="338">
        <v>745.8884745762712</v>
      </c>
    </row>
    <row r="37" spans="1:10" ht="12.75">
      <c r="A37" t="str">
        <f>' 3. Master Data '!B114</f>
        <v>Marion TB #104</v>
      </c>
      <c r="B37" s="345">
        <f>VLOOKUP(A37,'4. 2011 Fuel saved table'!$B$3:$E$123,3,FALSE)</f>
        <v>19.715000000000032</v>
      </c>
      <c r="C37" s="60">
        <f>VLOOKUP(A37,'6. 2012 Fuel saved table'!$B$3:$E$159,3,FALSE)</f>
        <v>0.8608333333334031</v>
      </c>
      <c r="D37" s="347">
        <f t="shared" si="1"/>
        <v>0.9563361230873243</v>
      </c>
      <c r="E37" s="341">
        <f>VLOOKUP(A37,' 3. Master Data '!$B$11:$FU$167,' 3. Master Data '!$CF$4,FALSE)</f>
        <v>7.404842992380512</v>
      </c>
      <c r="F37" s="341">
        <f>VLOOKUP(A37,' 3. Master Data '!$B$11:$FU$167,' 3. Master Data '!$FS$4,FALSE)</f>
        <v>7.206127169915774</v>
      </c>
      <c r="H37" s="337" t="s">
        <v>130</v>
      </c>
      <c r="I37" s="338">
        <v>552.4652173913041</v>
      </c>
      <c r="J37" s="338">
        <v>1046.0704347826086</v>
      </c>
    </row>
    <row r="38" spans="1:10" ht="12.75">
      <c r="A38" t="str">
        <f>' 3. Master Data '!B12</f>
        <v>Bardstown Independent IC #6</v>
      </c>
      <c r="B38" s="345">
        <f>VLOOKUP(A38,'4. 2011 Fuel saved table'!$B$3:$E$123,3,FALSE)</f>
        <v>422.9047619047619</v>
      </c>
      <c r="C38" s="60">
        <f>VLOOKUP(A38,'6. 2012 Fuel saved table'!$B$3:$E$159,3,FALSE)</f>
        <v>68.16349206349173</v>
      </c>
      <c r="D38" s="347">
        <f t="shared" si="1"/>
        <v>0.8388207033742454</v>
      </c>
      <c r="E38" s="341">
        <f>VLOOKUP(A38,' 3. Master Data '!$B$11:$FU$167,' 3. Master Data '!$CF$4,FALSE)</f>
        <v>8.138716356107661</v>
      </c>
      <c r="F38" s="341">
        <f>VLOOKUP(A38,' 3. Master Data '!$B$11:$FU$167,' 3. Master Data '!$FS$4,FALSE)</f>
        <v>6.5428353313729914</v>
      </c>
      <c r="H38" s="337" t="s">
        <v>62</v>
      </c>
      <c r="I38" s="338">
        <v>540.4941373534339</v>
      </c>
      <c r="J38" s="338">
        <v>927.7920603015082</v>
      </c>
    </row>
    <row r="39" spans="1:10" ht="12.75">
      <c r="A39" t="str">
        <f>' 3. Master Data '!B43</f>
        <v>Covington Independent TB #21</v>
      </c>
      <c r="B39" s="345">
        <f>VLOOKUP(A39,'4. 2011 Fuel saved table'!$B$3:$E$123,3,FALSE)</f>
        <v>-177.3608695652174</v>
      </c>
      <c r="C39" s="60">
        <f>VLOOKUP(A39,'6. 2012 Fuel saved table'!$B$3:$E$159,3,FALSE)</f>
        <v>-35.08478260869572</v>
      </c>
      <c r="D39" s="347">
        <f t="shared" si="1"/>
        <v>0.8021841982693105</v>
      </c>
      <c r="E39" s="341">
        <f>VLOOKUP(A39,' 3. Master Data '!$B$11:$FU$167,' 3. Master Data '!$CF$4,FALSE)</f>
        <v>6.344539760348584</v>
      </c>
      <c r="F39" s="341">
        <f>VLOOKUP(A39,' 3. Master Data '!$B$11:$FU$167,' 3. Master Data '!$FS$4,FALSE)</f>
        <v>6.611614747751504</v>
      </c>
      <c r="H39" s="337" t="s">
        <v>17</v>
      </c>
      <c r="I39" s="338">
        <v>483.1736507936512</v>
      </c>
      <c r="J39" s="338">
        <v>858.563492063492</v>
      </c>
    </row>
    <row r="40" spans="1:10" ht="12.75">
      <c r="A40" t="str">
        <f>' 3. Master Data '!B51</f>
        <v>Jefferson TB #1139</v>
      </c>
      <c r="B40" s="345">
        <f>VLOOKUP(A40,'4. 2011 Fuel saved table'!$B$3:$E$123,3,FALSE)</f>
        <v>1500.3913400335005</v>
      </c>
      <c r="C40" s="60">
        <f>VLOOKUP(A40,'6. 2012 Fuel saved table'!$B$3:$E$159,3,FALSE)</f>
        <v>384.5929983249582</v>
      </c>
      <c r="D40" s="347">
        <f t="shared" si="1"/>
        <v>0.7436715421748761</v>
      </c>
      <c r="E40" s="341">
        <f>VLOOKUP(A40,' 3. Master Data '!$B$11:$FU$167,' 3. Master Data '!$CF$4,FALSE)</f>
        <v>9.920818980156227</v>
      </c>
      <c r="F40" s="341">
        <f>VLOOKUP(A40,' 3. Master Data '!$B$11:$FU$167,' 3. Master Data '!$FS$4,FALSE)</f>
        <v>7.171890867594251</v>
      </c>
      <c r="H40" s="337" t="s">
        <v>39</v>
      </c>
      <c r="I40" s="338">
        <v>476.7634868421055</v>
      </c>
      <c r="J40" s="338">
        <v>218.65644736842114</v>
      </c>
    </row>
    <row r="41" spans="1:10" ht="12.75">
      <c r="A41" t="str">
        <f>' 3. Master Data '!B100</f>
        <v>Kenton TB #91</v>
      </c>
      <c r="B41" s="345">
        <f>VLOOKUP(A41,'4. 2011 Fuel saved table'!$B$3:$E$123,3,FALSE)</f>
        <v>374.4665624999998</v>
      </c>
      <c r="C41" s="60">
        <f>VLOOKUP(A41,'6. 2012 Fuel saved table'!$B$3:$E$159,3,FALSE)</f>
        <v>97.17750000000012</v>
      </c>
      <c r="D41" s="347">
        <f t="shared" si="1"/>
        <v>0.7404908482316089</v>
      </c>
      <c r="E41" s="341">
        <f>VLOOKUP(A41,' 3. Master Data '!$B$11:$FU$167,' 3. Master Data '!$CF$4,FALSE)</f>
        <v>8.177605862588171</v>
      </c>
      <c r="F41" s="341">
        <f>VLOOKUP(A41,' 3. Master Data '!$B$11:$FU$167,' 3. Master Data '!$FS$4,FALSE)</f>
        <v>7.29216336015837</v>
      </c>
      <c r="H41" s="337" t="s">
        <v>109</v>
      </c>
      <c r="I41" s="338">
        <v>466.031746031746</v>
      </c>
      <c r="J41" s="338">
        <v>653.1934920634919</v>
      </c>
    </row>
    <row r="42" spans="1:10" ht="12.75">
      <c r="A42" t="str">
        <f>' 3. Master Data '!B57</f>
        <v>Jefferson TB #1145</v>
      </c>
      <c r="B42" s="345">
        <f>VLOOKUP(A42,'4. 2011 Fuel saved table'!$B$3:$E$123,3,FALSE)</f>
        <v>1244.0836850921273</v>
      </c>
      <c r="C42" s="60">
        <f>VLOOKUP(A42,'6. 2012 Fuel saved table'!$B$3:$E$159,3,FALSE)</f>
        <v>406.16604690117265</v>
      </c>
      <c r="D42" s="347">
        <f t="shared" si="1"/>
        <v>0.673521924796325</v>
      </c>
      <c r="E42" s="341">
        <f>VLOOKUP(A42,' 3. Master Data '!$B$11:$FU$167,' 3. Master Data '!$CF$4,FALSE)</f>
        <v>10.739205815118279</v>
      </c>
      <c r="F42" s="341">
        <f>VLOOKUP(A42,' 3. Master Data '!$B$11:$FU$167,' 3. Master Data '!$FS$4,FALSE)</f>
        <v>7.9563942295876995</v>
      </c>
      <c r="H42" s="337" t="s">
        <v>104</v>
      </c>
      <c r="I42" s="338">
        <v>452.6458730158731</v>
      </c>
      <c r="J42" s="338">
        <v>745.40126984127</v>
      </c>
    </row>
    <row r="43" spans="1:10" ht="12.75">
      <c r="A43" t="str">
        <f>' 3. Master Data '!B13</f>
        <v>Barren IC #1</v>
      </c>
      <c r="B43" s="345">
        <f>VLOOKUP(A43,'4. 2011 Fuel saved table'!$B$3:$E$123,3,FALSE)</f>
        <v>218.71126984126988</v>
      </c>
      <c r="C43" s="60">
        <f>VLOOKUP(A43,'6. 2012 Fuel saved table'!$B$3:$E$159,3,FALSE)</f>
        <v>84.39682539682553</v>
      </c>
      <c r="D43" s="347">
        <f t="shared" si="1"/>
        <v>0.6141176197363918</v>
      </c>
      <c r="E43" s="341">
        <f>VLOOKUP(A43,' 3. Master Data '!$B$11:$FU$167,' 3. Master Data '!$CF$4,FALSE)</f>
        <v>7.793427484473733</v>
      </c>
      <c r="F43" s="341">
        <f>VLOOKUP(A43,' 3. Master Data '!$B$11:$FU$167,' 3. Master Data '!$FS$4,FALSE)</f>
        <v>7.508409090909092</v>
      </c>
      <c r="H43" s="337" t="s">
        <v>80</v>
      </c>
      <c r="I43" s="338">
        <v>452.50333333333333</v>
      </c>
      <c r="J43" s="338">
        <v>828.2350000000006</v>
      </c>
    </row>
    <row r="44" spans="1:10" ht="12.75">
      <c r="A44" t="str">
        <f>' 3. Master Data '!B44</f>
        <v>Frankfort Independent TB #3</v>
      </c>
      <c r="B44" s="345">
        <f>VLOOKUP(A44,'4. 2011 Fuel saved table'!$B$3:$E$123,3,FALSE)</f>
        <v>99.8610169491526</v>
      </c>
      <c r="C44" s="60">
        <f>VLOOKUP(A44,'6. 2012 Fuel saved table'!$B$3:$E$159,3,FALSE)</f>
        <v>41.42152542372878</v>
      </c>
      <c r="D44" s="347">
        <f t="shared" si="1"/>
        <v>0.5852082555416007</v>
      </c>
      <c r="E44" s="341">
        <f>VLOOKUP(A44,' 3. Master Data '!$B$11:$FU$167,' 3. Master Data '!$CF$4,FALSE)</f>
        <v>6.71400939486046</v>
      </c>
      <c r="F44" s="341">
        <f>VLOOKUP(A44,' 3. Master Data '!$B$11:$FU$167,' 3. Master Data '!$FS$4,FALSE)</f>
        <v>6.149051739072834</v>
      </c>
      <c r="H44" s="337" t="s">
        <v>69</v>
      </c>
      <c r="I44" s="338">
        <v>440.5012562814072</v>
      </c>
      <c r="J44" s="338">
        <v>1527.557370184255</v>
      </c>
    </row>
    <row r="45" spans="1:10" ht="12.75">
      <c r="A45" t="str">
        <f>' 3. Master Data '!B55</f>
        <v>Jefferson TB #1143</v>
      </c>
      <c r="B45" s="345">
        <f>VLOOKUP(A45,'4. 2011 Fuel saved table'!$B$3:$E$123,3,FALSE)</f>
        <v>1614.5561139028482</v>
      </c>
      <c r="C45" s="60">
        <f>VLOOKUP(A45,'6. 2012 Fuel saved table'!$B$3:$E$159,3,FALSE)</f>
        <v>697.4715577889451</v>
      </c>
      <c r="D45" s="347">
        <f t="shared" si="1"/>
        <v>0.5680103331292989</v>
      </c>
      <c r="E45" s="341">
        <f>VLOOKUP(A45,' 3. Master Data '!$B$11:$FU$167,' 3. Master Data '!$CF$4,FALSE)</f>
        <v>10.413937298294146</v>
      </c>
      <c r="F45" s="341">
        <f>VLOOKUP(A45,' 3. Master Data '!$B$11:$FU$167,' 3. Master Data '!$FS$4,FALSE)</f>
        <v>8.495354309696515</v>
      </c>
      <c r="H45" s="337" t="s">
        <v>82</v>
      </c>
      <c r="I45" s="338">
        <v>429.94500000000005</v>
      </c>
      <c r="J45" s="338">
        <v>661.2533333333331</v>
      </c>
    </row>
    <row r="46" spans="1:10" ht="12.75">
      <c r="A46" t="str">
        <f>' 3. Master Data '!B104</f>
        <v>LaRue TB #133</v>
      </c>
      <c r="B46" s="345">
        <f>VLOOKUP(A46,'4. 2011 Fuel saved table'!$B$3:$E$123,3,FALSE)</f>
        <v>1309.5983333333334</v>
      </c>
      <c r="C46" s="60">
        <f>VLOOKUP(A46,'6. 2012 Fuel saved table'!$B$3:$E$159,3,FALSE)</f>
        <v>575.3949999999998</v>
      </c>
      <c r="D46" s="347">
        <f t="shared" si="1"/>
        <v>0.5606324585528135</v>
      </c>
      <c r="E46" s="341">
        <f>VLOOKUP(A46,' 3. Master Data '!$B$11:$FU$167,' 3. Master Data '!$CF$4,FALSE)</f>
        <v>11.890600635720283</v>
      </c>
      <c r="F46" s="341">
        <f>VLOOKUP(A46,' 3. Master Data '!$B$11:$FU$167,' 3. Master Data '!$FS$4,FALSE)</f>
        <v>9.128790487756248</v>
      </c>
      <c r="H46" s="337" t="s">
        <v>15</v>
      </c>
      <c r="I46" s="338">
        <v>422.9047619047619</v>
      </c>
      <c r="J46" s="338">
        <v>68.16349206349173</v>
      </c>
    </row>
    <row r="47" spans="1:10" ht="12.75">
      <c r="A47" t="str">
        <f>' 3. Master Data '!B45</f>
        <v>Franklin County TB #147</v>
      </c>
      <c r="B47" s="345">
        <f>VLOOKUP(A47,'4. 2011 Fuel saved table'!$B$3:$E$123,3,FALSE)</f>
        <v>476.7634868421055</v>
      </c>
      <c r="C47" s="60">
        <f>VLOOKUP(A47,'6. 2012 Fuel saved table'!$B$3:$E$159,3,FALSE)</f>
        <v>218.65644736842114</v>
      </c>
      <c r="D47" s="347">
        <f t="shared" si="1"/>
        <v>0.5413733362495611</v>
      </c>
      <c r="E47" s="341">
        <f>VLOOKUP(A47,' 3. Master Data '!$B$11:$FU$167,' 3. Master Data '!$CF$4,FALSE)</f>
        <v>8.431236565681147</v>
      </c>
      <c r="F47" s="341">
        <f>VLOOKUP(A47,' 3. Master Data '!$B$11:$FU$167,' 3. Master Data '!$FS$4,FALSE)</f>
        <v>7.3912571755469205</v>
      </c>
      <c r="H47" s="337" t="s">
        <v>73</v>
      </c>
      <c r="I47" s="338">
        <v>409.13777219430494</v>
      </c>
      <c r="J47" s="338">
        <v>2530.9711055276393</v>
      </c>
    </row>
    <row r="48" spans="1:10" ht="12.75">
      <c r="A48" t="str">
        <f>' 3. Master Data '!B58</f>
        <v>Jefferson TB #1146</v>
      </c>
      <c r="B48" s="345">
        <f>VLOOKUP(A48,'4. 2011 Fuel saved table'!$B$3:$E$123,3,FALSE)</f>
        <v>1686.3679899497488</v>
      </c>
      <c r="C48" s="60">
        <f>VLOOKUP(A48,'6. 2012 Fuel saved table'!$B$3:$E$159,3,FALSE)</f>
        <v>779.5686767169177</v>
      </c>
      <c r="D48" s="347">
        <f t="shared" si="1"/>
        <v>0.5377232719294277</v>
      </c>
      <c r="E48" s="341">
        <f>VLOOKUP(A48,' 3. Master Data '!$B$11:$FU$167,' 3. Master Data '!$CF$4,FALSE)</f>
        <v>10.795746394213486</v>
      </c>
      <c r="F48" s="341">
        <f>VLOOKUP(A48,' 3. Master Data '!$B$11:$FU$167,' 3. Master Data '!$FS$4,FALSE)</f>
        <v>8.736136701337296</v>
      </c>
      <c r="H48" s="337" t="s">
        <v>60</v>
      </c>
      <c r="I48" s="338">
        <v>395.20938023450594</v>
      </c>
      <c r="J48" s="338">
        <v>1349.760703517588</v>
      </c>
    </row>
    <row r="49" spans="1:10" ht="12.75">
      <c r="A49" t="str">
        <f>' 3. Master Data '!B119</f>
        <v>Mercer IC #112</v>
      </c>
      <c r="B49" s="345">
        <f>VLOOKUP(A49,'4. 2011 Fuel saved table'!$B$3:$E$123,3,FALSE)</f>
        <v>854.6363636363635</v>
      </c>
      <c r="C49" s="60">
        <f>VLOOKUP(A49,'6. 2012 Fuel saved table'!$B$3:$E$159,3,FALSE)</f>
        <v>397.41454545454553</v>
      </c>
      <c r="D49" s="347">
        <f t="shared" si="1"/>
        <v>0.5349898946920538</v>
      </c>
      <c r="E49" s="341">
        <f>VLOOKUP(A49,' 3. Master Data '!$B$11:$FU$167,' 3. Master Data '!$CF$4,FALSE)</f>
        <v>9.426900584795321</v>
      </c>
      <c r="F49" s="341">
        <f>VLOOKUP(A49,' 3. Master Data '!$B$11:$FU$167,' 3. Master Data '!$FS$4,FALSE)</f>
        <v>6.993651683089833</v>
      </c>
      <c r="H49" s="337" t="s">
        <v>75</v>
      </c>
      <c r="I49" s="338">
        <v>374.4665624999998</v>
      </c>
      <c r="J49" s="338">
        <v>97.17750000000012</v>
      </c>
    </row>
    <row r="50" spans="1:10" ht="12.75">
      <c r="A50" t="str">
        <f>' 3. Master Data '!B50</f>
        <v>Jefferson TB #1138</v>
      </c>
      <c r="B50" s="345">
        <f>VLOOKUP(A50,'4. 2011 Fuel saved table'!$B$3:$E$123,3,FALSE)</f>
        <v>1355.407822445562</v>
      </c>
      <c r="C50" s="60">
        <f>VLOOKUP(A50,'6. 2012 Fuel saved table'!$B$3:$E$159,3,FALSE)</f>
        <v>728.9804020100505</v>
      </c>
      <c r="D50" s="347">
        <f t="shared" si="1"/>
        <v>0.4621689576095619</v>
      </c>
      <c r="E50" s="341">
        <f>VLOOKUP(A50,' 3. Master Data '!$B$11:$FU$167,' 3. Master Data '!$CF$4,FALSE)</f>
        <v>9.642258417328875</v>
      </c>
      <c r="F50" s="341">
        <f>VLOOKUP(A50,' 3. Master Data '!$B$11:$FU$167,' 3. Master Data '!$FS$4,FALSE)</f>
        <v>7.965329420934391</v>
      </c>
      <c r="H50" s="337" t="s">
        <v>81</v>
      </c>
      <c r="I50" s="338">
        <v>373.23</v>
      </c>
      <c r="J50" s="338">
        <v>614.1033333333335</v>
      </c>
    </row>
    <row r="51" spans="1:10" ht="12.75">
      <c r="A51" t="str">
        <f>' 3. Master Data '!B49</f>
        <v>Jefferson TB #1137</v>
      </c>
      <c r="B51" s="345">
        <f>VLOOKUP(A51,'4. 2011 Fuel saved table'!$B$3:$E$123,3,FALSE)</f>
        <v>1229.9340536013406</v>
      </c>
      <c r="C51" s="60">
        <f>VLOOKUP(A51,'6. 2012 Fuel saved table'!$B$3:$E$159,3,FALSE)</f>
        <v>663.560737018425</v>
      </c>
      <c r="D51" s="347">
        <f t="shared" si="1"/>
        <v>0.4604908002380545</v>
      </c>
      <c r="E51" s="341">
        <f>VLOOKUP(A51,' 3. Master Data '!$B$11:$FU$167,' 3. Master Data '!$CF$4,FALSE)</f>
        <v>10.160540117908242</v>
      </c>
      <c r="F51" s="341">
        <f>VLOOKUP(A51,' 3. Master Data '!$B$11:$FU$167,' 3. Master Data '!$FS$4,FALSE)</f>
        <v>8.304498738891636</v>
      </c>
      <c r="H51" s="337" t="s">
        <v>118</v>
      </c>
      <c r="I51" s="338">
        <v>367.4603174603176</v>
      </c>
      <c r="J51" s="338">
        <v>536.7163492063489</v>
      </c>
    </row>
    <row r="52" spans="1:10" ht="12.75">
      <c r="A52" t="str">
        <f>' 3. Master Data '!B56</f>
        <v>Jefferson TB #1144</v>
      </c>
      <c r="B52" s="345">
        <f>VLOOKUP(A52,'4. 2011 Fuel saved table'!$B$3:$E$123,3,FALSE)</f>
        <v>690.5256448911223</v>
      </c>
      <c r="C52" s="60">
        <f>VLOOKUP(A52,'6. 2012 Fuel saved table'!$B$3:$E$159,3,FALSE)</f>
        <v>376.6926800670019</v>
      </c>
      <c r="D52" s="347">
        <f t="shared" si="1"/>
        <v>0.45448415586882884</v>
      </c>
      <c r="E52" s="341">
        <f>VLOOKUP(A52,' 3. Master Data '!$B$11:$FU$167,' 3. Master Data '!$CF$4,FALSE)</f>
        <v>8.935206830327923</v>
      </c>
      <c r="F52" s="341">
        <f>VLOOKUP(A52,' 3. Master Data '!$B$11:$FU$167,' 3. Master Data '!$FS$4,FALSE)</f>
        <v>7.2702846470965765</v>
      </c>
      <c r="H52" s="337" t="s">
        <v>72</v>
      </c>
      <c r="I52" s="338">
        <v>361.14596314907874</v>
      </c>
      <c r="J52" s="338">
        <v>794.165594639866</v>
      </c>
    </row>
    <row r="53" spans="1:10" ht="12.75">
      <c r="A53" t="str">
        <f>' 3. Master Data '!B62</f>
        <v>Jefferson TB #1150</v>
      </c>
      <c r="B53" s="345">
        <f>VLOOKUP(A53,'4. 2011 Fuel saved table'!$B$3:$E$123,3,FALSE)</f>
        <v>576.0668174204355</v>
      </c>
      <c r="C53" s="60">
        <f>VLOOKUP(A53,'6. 2012 Fuel saved table'!$B$3:$E$159,3,FALSE)</f>
        <v>320.176750418761</v>
      </c>
      <c r="D53" s="347">
        <f t="shared" si="1"/>
        <v>0.4442020600101953</v>
      </c>
      <c r="E53" s="341">
        <f>VLOOKUP(A53,' 3. Master Data '!$B$11:$FU$167,' 3. Master Data '!$CF$4,FALSE)</f>
        <v>10.491408437742397</v>
      </c>
      <c r="F53" s="341">
        <f>VLOOKUP(A53,' 3. Master Data '!$B$11:$FU$167,' 3. Master Data '!$FS$4,FALSE)</f>
        <v>7.26341146538191</v>
      </c>
      <c r="H53" s="337" t="s">
        <v>25</v>
      </c>
      <c r="I53" s="338">
        <v>358.9677419354838</v>
      </c>
      <c r="J53" s="338">
        <v>686.211935483871</v>
      </c>
    </row>
    <row r="54" spans="1:10" ht="12.75">
      <c r="A54" t="str">
        <f>' 3. Master Data '!B53</f>
        <v>Jefferson TB #1141</v>
      </c>
      <c r="B54" s="345">
        <f>VLOOKUP(A54,'4. 2011 Fuel saved table'!$B$3:$E$123,3,FALSE)</f>
        <v>982.5341206030157</v>
      </c>
      <c r="C54" s="60">
        <f>VLOOKUP(A54,'6. 2012 Fuel saved table'!$B$3:$E$159,3,FALSE)</f>
        <v>606.9216750418766</v>
      </c>
      <c r="D54" s="347">
        <f t="shared" si="1"/>
        <v>0.3822894672915914</v>
      </c>
      <c r="E54" s="341">
        <f>VLOOKUP(A54,' 3. Master Data '!$B$11:$FU$167,' 3. Master Data '!$CF$4,FALSE)</f>
        <v>8.996238952891469</v>
      </c>
      <c r="F54" s="341">
        <f>VLOOKUP(A54,' 3. Master Data '!$B$11:$FU$167,' 3. Master Data '!$FS$4,FALSE)</f>
        <v>7.955295110351328</v>
      </c>
      <c r="H54" s="337" t="s">
        <v>66</v>
      </c>
      <c r="I54" s="338">
        <v>350.8957286432162</v>
      </c>
      <c r="J54" s="338">
        <v>1216.8831658291456</v>
      </c>
    </row>
    <row r="55" spans="1:10" ht="12.75">
      <c r="A55" t="str">
        <f>' 3. Master Data '!B54</f>
        <v>Jefferson TB #1142</v>
      </c>
      <c r="B55" s="345">
        <f>VLOOKUP(A55,'4. 2011 Fuel saved table'!$B$3:$E$123,3,FALSE)</f>
        <v>830.2429648241205</v>
      </c>
      <c r="C55" s="60">
        <f>VLOOKUP(A55,'6. 2012 Fuel saved table'!$B$3:$E$159,3,FALSE)</f>
        <v>516.6771356783918</v>
      </c>
      <c r="D55" s="347">
        <f t="shared" si="1"/>
        <v>0.3776795979381226</v>
      </c>
      <c r="E55" s="341">
        <f>VLOOKUP(A55,' 3. Master Data '!$B$11:$FU$167,' 3. Master Data '!$CF$4,FALSE)</f>
        <v>10.425927091293206</v>
      </c>
      <c r="F55" s="341">
        <f>VLOOKUP(A55,' 3. Master Data '!$B$11:$FU$167,' 3. Master Data '!$FS$4,FALSE)</f>
        <v>7.844259456174996</v>
      </c>
      <c r="H55" s="337" t="s">
        <v>76</v>
      </c>
      <c r="I55" s="338">
        <v>350.0965625000001</v>
      </c>
      <c r="J55" s="338">
        <v>343.8868749999999</v>
      </c>
    </row>
    <row r="56" spans="1:10" ht="12.75">
      <c r="A56" t="str">
        <f>' 3. Master Data '!B64</f>
        <v>Jefferson TB #1152</v>
      </c>
      <c r="B56" s="345">
        <f>VLOOKUP(A56,'4. 2011 Fuel saved table'!$B$3:$E$123,3,FALSE)</f>
        <v>1140.8795812395308</v>
      </c>
      <c r="C56" s="60">
        <f>VLOOKUP(A56,'6. 2012 Fuel saved table'!$B$3:$E$159,3,FALSE)</f>
        <v>710.8476549413735</v>
      </c>
      <c r="D56" s="347">
        <f t="shared" si="1"/>
        <v>0.3769301628055616</v>
      </c>
      <c r="E56" s="341">
        <f>VLOOKUP(A56,' 3. Master Data '!$B$11:$FU$167,' 3. Master Data '!$CF$4,FALSE)</f>
        <v>10.293461218634352</v>
      </c>
      <c r="F56" s="341">
        <f>VLOOKUP(A56,' 3. Master Data '!$B$11:$FU$167,' 3. Master Data '!$FS$4,FALSE)</f>
        <v>8.44399102224036</v>
      </c>
      <c r="H56" s="337" t="s">
        <v>105</v>
      </c>
      <c r="I56" s="338">
        <v>335.3809523809525</v>
      </c>
      <c r="J56" s="338">
        <v>486.66857142857157</v>
      </c>
    </row>
    <row r="57" spans="1:10" ht="12.75">
      <c r="A57" t="str">
        <f>' 3. Master Data '!B63</f>
        <v>Jefferson TB #1151</v>
      </c>
      <c r="B57" s="345">
        <f>VLOOKUP(A57,'4. 2011 Fuel saved table'!$B$3:$E$123,3,FALSE)</f>
        <v>1150.0691457286437</v>
      </c>
      <c r="C57" s="60">
        <f>VLOOKUP(A57,'6. 2012 Fuel saved table'!$B$3:$E$159,3,FALSE)</f>
        <v>763.3410385259633</v>
      </c>
      <c r="D57" s="347">
        <f t="shared" si="1"/>
        <v>0.33626509209380007</v>
      </c>
      <c r="E57" s="341">
        <f>VLOOKUP(A57,' 3. Master Data '!$B$11:$FU$167,' 3. Master Data '!$CF$4,FALSE)</f>
        <v>11.152759745161388</v>
      </c>
      <c r="F57" s="341">
        <f>VLOOKUP(A57,' 3. Master Data '!$B$11:$FU$167,' 3. Master Data '!$FS$4,FALSE)</f>
        <v>8.343266326424331</v>
      </c>
      <c r="H57" s="337" t="s">
        <v>110</v>
      </c>
      <c r="I57" s="338">
        <v>329.3809523809524</v>
      </c>
      <c r="J57" s="338">
        <v>610.6461904761904</v>
      </c>
    </row>
    <row r="58" spans="1:10" ht="12.75">
      <c r="A58" t="str">
        <f>' 3. Master Data '!B125</f>
        <v>Pike TB #400</v>
      </c>
      <c r="B58" s="345">
        <f>VLOOKUP(A58,'4. 2011 Fuel saved table'!$B$3:$E$123,3,FALSE)</f>
        <v>573.948412698413</v>
      </c>
      <c r="C58" s="60">
        <f>VLOOKUP(A58,'6. 2012 Fuel saved table'!$B$3:$E$159,3,FALSE)</f>
        <v>386.86634920634935</v>
      </c>
      <c r="D58" s="347">
        <f t="shared" si="1"/>
        <v>0.3259562346596606</v>
      </c>
      <c r="E58" s="341">
        <f>VLOOKUP(A58,' 3. Master Data '!$B$11:$FU$167,' 3. Master Data '!$CF$4,FALSE)</f>
        <v>8.921434008772248</v>
      </c>
      <c r="F58" s="341">
        <f>VLOOKUP(A58,' 3. Master Data '!$B$11:$FU$167,' 3. Master Data '!$FS$4,FALSE)</f>
        <v>8.841616785200326</v>
      </c>
      <c r="H58" s="337" t="s">
        <v>61</v>
      </c>
      <c r="I58" s="338">
        <v>329.10971524288107</v>
      </c>
      <c r="J58" s="338">
        <v>532.4882747068673</v>
      </c>
    </row>
    <row r="59" spans="1:10" ht="12.75">
      <c r="A59" t="str">
        <f>' 3. Master Data '!B11</f>
        <v>Allen -TB #21</v>
      </c>
      <c r="B59" s="345">
        <f>VLOOKUP(A59,'4. 2011 Fuel saved table'!$B$3:$E$123,3,FALSE)</f>
        <v>157.8585714285714</v>
      </c>
      <c r="C59" s="60">
        <f>VLOOKUP(A59,'6. 2012 Fuel saved table'!$B$3:$E$159,3,FALSE)</f>
        <v>110.96269841269861</v>
      </c>
      <c r="D59" s="347">
        <f t="shared" si="1"/>
        <v>0.29707524014362724</v>
      </c>
      <c r="E59" s="341">
        <f>VLOOKUP(A59,' 3. Master Data '!$B$11:$FU$167,' 3. Master Data '!$CF$4,FALSE)</f>
        <v>7.390984784492688</v>
      </c>
      <c r="F59" s="341">
        <f>VLOOKUP(A59,' 3. Master Data '!$B$11:$FU$167,' 3. Master Data '!$FS$4,FALSE)</f>
        <v>7.034890932982918</v>
      </c>
      <c r="H59" s="337" t="s">
        <v>65</v>
      </c>
      <c r="I59" s="338">
        <v>324.1024120603016</v>
      </c>
      <c r="J59" s="338">
        <v>1081.6982579564487</v>
      </c>
    </row>
    <row r="60" spans="1:10" ht="12.75">
      <c r="A60" t="str">
        <f>' 3. Master Data '!B60</f>
        <v>Jefferson TB #1148</v>
      </c>
      <c r="B60" s="345">
        <f>VLOOKUP(A60,'4. 2011 Fuel saved table'!$B$3:$E$123,3,FALSE)</f>
        <v>1935.9727805695143</v>
      </c>
      <c r="C60" s="60">
        <f>VLOOKUP(A60,'6. 2012 Fuel saved table'!$B$3:$E$159,3,FALSE)</f>
        <v>1373.0563819095478</v>
      </c>
      <c r="D60" s="347">
        <f t="shared" si="1"/>
        <v>0.29076669068372474</v>
      </c>
      <c r="E60" s="341">
        <f>VLOOKUP(A60,' 3. Master Data '!$B$11:$FU$167,' 3. Master Data '!$CF$4,FALSE)</f>
        <v>11.40319191444353</v>
      </c>
      <c r="F60" s="341">
        <f>VLOOKUP(A60,' 3. Master Data '!$B$11:$FU$167,' 3. Master Data '!$FS$4,FALSE)</f>
        <v>9.814418774798096</v>
      </c>
      <c r="H60" s="337" t="s">
        <v>121</v>
      </c>
      <c r="I60" s="338">
        <v>321.34920634920627</v>
      </c>
      <c r="J60" s="338">
        <v>769.7806349206348</v>
      </c>
    </row>
    <row r="61" spans="1:10" ht="12.75">
      <c r="A61" t="str">
        <f>' 3. Master Data '!B99</f>
        <v>Kenton TB #89</v>
      </c>
      <c r="B61" s="345">
        <f>VLOOKUP(A61,'4. 2011 Fuel saved table'!$B$3:$E$123,3,FALSE)</f>
        <v>829.7399999999998</v>
      </c>
      <c r="C61" s="60">
        <f>VLOOKUP(A61,'6. 2012 Fuel saved table'!$B$3:$E$159,3,FALSE)</f>
        <v>591.3281249999995</v>
      </c>
      <c r="D61" s="347">
        <f t="shared" si="1"/>
        <v>0.28733323089160495</v>
      </c>
      <c r="E61" s="341">
        <f>VLOOKUP(A61,' 3. Master Data '!$B$11:$FU$167,' 3. Master Data '!$CF$4,FALSE)</f>
        <v>8.835699313368895</v>
      </c>
      <c r="F61" s="341">
        <f>VLOOKUP(A61,' 3. Master Data '!$B$11:$FU$167,' 3. Master Data '!$FS$4,FALSE)</f>
        <v>8.727848685222204</v>
      </c>
      <c r="H61" s="337" t="s">
        <v>64</v>
      </c>
      <c r="I61" s="338">
        <v>320.98013400335014</v>
      </c>
      <c r="J61" s="338">
        <v>1305.3297487437185</v>
      </c>
    </row>
    <row r="62" spans="1:10" ht="12.75">
      <c r="A62" t="str">
        <f>' 3. Master Data '!B102</f>
        <v>Kenton TB #92</v>
      </c>
      <c r="B62" s="345">
        <f>VLOOKUP(A62,'4. 2011 Fuel saved table'!$B$3:$E$123,3,FALSE)</f>
        <v>249.60500000000002</v>
      </c>
      <c r="C62" s="60">
        <f>VLOOKUP(A62,'6. 2012 Fuel saved table'!$B$3:$E$159,3,FALSE)</f>
        <v>178.08156250000002</v>
      </c>
      <c r="D62" s="347">
        <f t="shared" si="1"/>
        <v>0.28654649345966626</v>
      </c>
      <c r="E62" s="341">
        <f>VLOOKUP(A62,' 3. Master Data '!$B$11:$FU$167,' 3. Master Data '!$CF$4,FALSE)</f>
        <v>8.235605042113367</v>
      </c>
      <c r="F62" s="341">
        <f>VLOOKUP(A62,' 3. Master Data '!$B$11:$FU$167,' 3. Master Data '!$FS$4,FALSE)</f>
        <v>7.600187443398413</v>
      </c>
      <c r="H62" s="337" t="s">
        <v>129</v>
      </c>
      <c r="I62" s="338">
        <v>309.66666666666674</v>
      </c>
      <c r="J62" s="338">
        <v>420.4179365079367</v>
      </c>
    </row>
    <row r="63" spans="1:10" ht="12.75">
      <c r="A63" t="str">
        <f>' 3. Master Data '!B52</f>
        <v>Jefferson TB #1140</v>
      </c>
      <c r="B63" s="345">
        <f>VLOOKUP(A63,'4. 2011 Fuel saved table'!$B$3:$E$123,3,FALSE)</f>
        <v>971.4949581239532</v>
      </c>
      <c r="C63" s="60">
        <f>VLOOKUP(A63,'6. 2012 Fuel saved table'!$B$3:$E$159,3,FALSE)</f>
        <v>706.7767504187602</v>
      </c>
      <c r="D63" s="347">
        <f t="shared" si="1"/>
        <v>0.2724854158959181</v>
      </c>
      <c r="E63" s="341">
        <f>VLOOKUP(A63,' 3. Master Data '!$B$11:$FU$167,' 3. Master Data '!$CF$4,FALSE)</f>
        <v>11.478795247095922</v>
      </c>
      <c r="F63" s="341">
        <f>VLOOKUP(A63,' 3. Master Data '!$B$11:$FU$167,' 3. Master Data '!$FS$4,FALSE)</f>
        <v>8.338831375895444</v>
      </c>
      <c r="H63" s="337" t="s">
        <v>88</v>
      </c>
      <c r="I63" s="338">
        <v>307.2342857142862</v>
      </c>
      <c r="J63" s="338">
        <v>1842.8914285714272</v>
      </c>
    </row>
    <row r="64" spans="1:10" ht="12.75">
      <c r="A64" t="str">
        <f>' 3. Master Data '!B126</f>
        <v>Pike TB #401</v>
      </c>
      <c r="B64" s="345">
        <f>VLOOKUP(A64,'4. 2011 Fuel saved table'!$B$3:$E$123,3,FALSE)</f>
        <v>757.4541269841266</v>
      </c>
      <c r="C64" s="60">
        <f>VLOOKUP(A64,'6. 2012 Fuel saved table'!$B$3:$E$159,3,FALSE)</f>
        <v>554.9715873015875</v>
      </c>
      <c r="D64" s="347">
        <f t="shared" si="1"/>
        <v>0.26731987122275236</v>
      </c>
      <c r="E64" s="341">
        <f>VLOOKUP(A64,' 3. Master Data '!$B$11:$FU$167,' 3. Master Data '!$CF$4,FALSE)</f>
        <v>9.115764753087511</v>
      </c>
      <c r="F64" s="341">
        <f>VLOOKUP(A64,' 3. Master Data '!$B$11:$FU$167,' 3. Master Data '!$FS$4,FALSE)</f>
        <v>9.28491543800637</v>
      </c>
      <c r="H64" s="337" t="s">
        <v>70</v>
      </c>
      <c r="I64" s="338">
        <v>297.0854271356784</v>
      </c>
      <c r="J64" s="338">
        <v>1008.6348408710219</v>
      </c>
    </row>
    <row r="65" spans="1:10" ht="12.75">
      <c r="A65" t="str">
        <f>' 3. Master Data '!B128</f>
        <v>Pike TB #408</v>
      </c>
      <c r="B65" s="345">
        <f>VLOOKUP(A65,'4. 2011 Fuel saved table'!$B$3:$E$123,3,FALSE)</f>
        <v>624.1111111111111</v>
      </c>
      <c r="C65" s="60">
        <f>VLOOKUP(A65,'6. 2012 Fuel saved table'!$B$3:$E$159,3,FALSE)</f>
        <v>458.0855555555555</v>
      </c>
      <c r="D65" s="347">
        <f t="shared" si="1"/>
        <v>0.26601922734555816</v>
      </c>
      <c r="E65" s="341">
        <f>VLOOKUP(A65,' 3. Master Data '!$B$11:$FU$167,' 3. Master Data '!$CF$4,FALSE)</f>
        <v>13.76091081593928</v>
      </c>
      <c r="F65" s="341">
        <f>VLOOKUP(A65,' 3. Master Data '!$B$11:$FU$167,' 3. Master Data '!$FS$4,FALSE)</f>
        <v>9.684193862354443</v>
      </c>
      <c r="H65" s="337" t="s">
        <v>99</v>
      </c>
      <c r="I65" s="338">
        <v>283.4292063492063</v>
      </c>
      <c r="J65" s="338">
        <v>273.1434920634921</v>
      </c>
    </row>
    <row r="66" spans="1:10" ht="12.75">
      <c r="A66" t="str">
        <f>' 3. Master Data '!B20</f>
        <v>BreathittTB #30</v>
      </c>
      <c r="B66" s="345">
        <f>VLOOKUP(A66,'4. 2011 Fuel saved table'!$B$3:$E$123,3,FALSE)</f>
        <v>944.966206896552</v>
      </c>
      <c r="C66" s="60">
        <f>VLOOKUP(A66,'6. 2012 Fuel saved table'!$B$3:$E$159,3,FALSE)</f>
        <v>700.5206896551724</v>
      </c>
      <c r="D66" s="347">
        <f aca="true" t="shared" si="2" ref="D66:D97">(B66-C66)/B66</f>
        <v>0.2586817554504779</v>
      </c>
      <c r="E66" s="341">
        <f>VLOOKUP(A66,' 3. Master Data '!$B$11:$FU$167,' 3. Master Data '!$CF$4,FALSE)</f>
        <v>8.88939557063701</v>
      </c>
      <c r="F66" s="341">
        <f>VLOOKUP(A66,' 3. Master Data '!$B$11:$FU$167,' 3. Master Data '!$FS$4,FALSE)</f>
        <v>9.294920648574255</v>
      </c>
      <c r="H66" s="337" t="s">
        <v>58</v>
      </c>
      <c r="I66" s="338">
        <v>281.8641373534339</v>
      </c>
      <c r="J66" s="338">
        <v>457.234505862647</v>
      </c>
    </row>
    <row r="67" spans="1:10" ht="12.75">
      <c r="A67" t="str">
        <f>' 3. Master Data '!B123</f>
        <v>Pike TB #398</v>
      </c>
      <c r="B67" s="345">
        <f>VLOOKUP(A67,'4. 2011 Fuel saved table'!$B$3:$E$123,3,FALSE)</f>
        <v>933.7988888888888</v>
      </c>
      <c r="C67" s="60">
        <f>VLOOKUP(A67,'6. 2012 Fuel saved table'!$B$3:$E$159,3,FALSE)</f>
        <v>730.839523809524</v>
      </c>
      <c r="D67" s="347">
        <f t="shared" si="2"/>
        <v>0.2173480473090545</v>
      </c>
      <c r="E67" s="341">
        <f>VLOOKUP(A67,' 3. Master Data '!$B$11:$FU$167,' 3. Master Data '!$CF$4,FALSE)</f>
        <v>10.583200460141683</v>
      </c>
      <c r="F67" s="341">
        <f>VLOOKUP(A67,' 3. Master Data '!$B$11:$FU$167,' 3. Master Data '!$FS$4,FALSE)</f>
        <v>10.755174315655028</v>
      </c>
      <c r="H67" s="337" t="s">
        <v>67</v>
      </c>
      <c r="I67" s="338">
        <v>280.65159128978223</v>
      </c>
      <c r="J67" s="338">
        <v>514.3869346733668</v>
      </c>
    </row>
    <row r="68" spans="1:10" ht="12.75">
      <c r="A68" t="str">
        <f>' 3. Master Data '!B38</f>
        <v>Caldwell TB #1184</v>
      </c>
      <c r="B68" s="345">
        <f>VLOOKUP(A68,'4. 2011 Fuel saved table'!$B$3:$E$123,3,FALSE)</f>
        <v>-151.88781609195405</v>
      </c>
      <c r="C68" s="60">
        <f>VLOOKUP(A68,'6. 2012 Fuel saved table'!$B$3:$E$159,3,FALSE)</f>
        <v>-126.8791954022987</v>
      </c>
      <c r="D68" s="347">
        <f t="shared" si="2"/>
        <v>0.16465192095799794</v>
      </c>
      <c r="E68" s="341">
        <f>VLOOKUP(A68,' 3. Master Data '!$B$11:$FU$167,' 3. Master Data '!$CF$4,FALSE)</f>
        <v>6.409122429874136</v>
      </c>
      <c r="F68" s="341">
        <f>VLOOKUP(A68,' 3. Master Data '!$B$11:$FU$167,' 3. Master Data '!$FS$4,FALSE)</f>
        <v>7.604987748866646</v>
      </c>
      <c r="H68" s="337" t="s">
        <v>19</v>
      </c>
      <c r="I68" s="338">
        <v>279.40206349206346</v>
      </c>
      <c r="J68" s="338">
        <v>381.1233333333331</v>
      </c>
    </row>
    <row r="69" spans="1:10" ht="12.75">
      <c r="A69" t="str">
        <f>' 3. Master Data '!B59</f>
        <v>Jefferson TB #1147</v>
      </c>
      <c r="B69" s="345">
        <f>VLOOKUP(A69,'4. 2011 Fuel saved table'!$B$3:$E$123,3,FALSE)</f>
        <v>753.5420603015076</v>
      </c>
      <c r="C69" s="60">
        <f>VLOOKUP(A69,'6. 2012 Fuel saved table'!$B$3:$E$159,3,FALSE)</f>
        <v>647.7029145728645</v>
      </c>
      <c r="D69" s="347">
        <f t="shared" si="2"/>
        <v>0.14045552505230388</v>
      </c>
      <c r="E69" s="341">
        <f>VLOOKUP(A69,' 3. Master Data '!$B$11:$FU$167,' 3. Master Data '!$CF$4,FALSE)</f>
        <v>12.009505014297797</v>
      </c>
      <c r="F69" s="341">
        <f>VLOOKUP(A69,' 3. Master Data '!$B$11:$FU$167,' 3. Master Data '!$FS$4,FALSE)</f>
        <v>8.447311772846087</v>
      </c>
      <c r="H69" s="337" t="s">
        <v>124</v>
      </c>
      <c r="I69" s="338">
        <v>272.20698412698414</v>
      </c>
      <c r="J69" s="338">
        <v>601.4877777777776</v>
      </c>
    </row>
    <row r="70" spans="1:10" ht="12.75">
      <c r="A70" t="str">
        <f>' 3. Master Data '!B61</f>
        <v>Jefferson TB #1149</v>
      </c>
      <c r="B70" s="345">
        <f>VLOOKUP(A70,'4. 2011 Fuel saved table'!$B$3:$E$123,3,FALSE)</f>
        <v>738.5934338358459</v>
      </c>
      <c r="C70" s="60">
        <f>VLOOKUP(A70,'6. 2012 Fuel saved table'!$B$3:$E$159,3,FALSE)</f>
        <v>668.4834003350084</v>
      </c>
      <c r="D70" s="347">
        <f t="shared" si="2"/>
        <v>0.09492371620029814</v>
      </c>
      <c r="E70" s="341">
        <f>VLOOKUP(A70,' 3. Master Data '!$B$11:$FU$167,' 3. Master Data '!$CF$4,FALSE)</f>
        <v>9.196171968743597</v>
      </c>
      <c r="F70" s="341">
        <f>VLOOKUP(A70,' 3. Master Data '!$B$11:$FU$167,' 3. Master Data '!$FS$4,FALSE)</f>
        <v>8.124267893097548</v>
      </c>
      <c r="H70" s="337" t="s">
        <v>116</v>
      </c>
      <c r="I70" s="338">
        <v>268.22142857142853</v>
      </c>
      <c r="J70" s="338">
        <v>338.5733333333335</v>
      </c>
    </row>
    <row r="71" spans="1:10" ht="12.75">
      <c r="A71" t="str">
        <f>' 3. Master Data '!B151</f>
        <v>Pike TB #432</v>
      </c>
      <c r="B71" s="345">
        <f>VLOOKUP(A71,'4. 2011 Fuel saved table'!$B$3:$E$123,3,FALSE)</f>
        <v>265.2222222222223</v>
      </c>
      <c r="C71" s="60">
        <f>VLOOKUP(A71,'6. 2012 Fuel saved table'!$B$3:$E$159,3,FALSE)</f>
        <v>240.7933333333334</v>
      </c>
      <c r="D71" s="347">
        <f t="shared" si="2"/>
        <v>0.09210724759111849</v>
      </c>
      <c r="E71" s="341">
        <f>VLOOKUP(A71,' 3. Master Data '!$B$11:$FU$167,' 3. Master Data '!$CF$4,FALSE)</f>
        <v>10.617571059431524</v>
      </c>
      <c r="F71" s="341">
        <f>VLOOKUP(A71,' 3. Master Data '!$B$11:$FU$167,' 3. Master Data '!$FS$4,FALSE)</f>
        <v>8.277729974968711</v>
      </c>
      <c r="H71" s="337" t="s">
        <v>108</v>
      </c>
      <c r="I71" s="338">
        <v>267.7301587301588</v>
      </c>
      <c r="J71" s="338">
        <v>463.2903174603175</v>
      </c>
    </row>
    <row r="72" spans="1:10" ht="12.75">
      <c r="A72" t="str">
        <f>' 3. Master Data '!B127</f>
        <v>Pike TB #407</v>
      </c>
      <c r="B72" s="345">
        <f>VLOOKUP(A72,'4. 2011 Fuel saved table'!$B$3:$E$123,3,FALSE)</f>
        <v>283.4292063492063</v>
      </c>
      <c r="C72" s="60">
        <f>VLOOKUP(A72,'6. 2012 Fuel saved table'!$B$3:$E$159,3,FALSE)</f>
        <v>273.1434920634921</v>
      </c>
      <c r="D72" s="347">
        <f t="shared" si="2"/>
        <v>0.036290241285301554</v>
      </c>
      <c r="E72" s="341">
        <f>VLOOKUP(A72,' 3. Master Data '!$B$11:$FU$167,' 3. Master Data '!$CF$4,FALSE)</f>
        <v>9.714679109615236</v>
      </c>
      <c r="F72" s="341">
        <f>VLOOKUP(A72,' 3. Master Data '!$B$11:$FU$167,' 3. Master Data '!$FS$4,FALSE)</f>
        <v>8.412919623781342</v>
      </c>
      <c r="H72" s="337" t="s">
        <v>23</v>
      </c>
      <c r="I72" s="338">
        <v>267.6852941176471</v>
      </c>
      <c r="J72" s="338">
        <v>326.12941176470645</v>
      </c>
    </row>
    <row r="73" spans="1:10" ht="12.75">
      <c r="A73" t="str">
        <f>' 3. Master Data '!B166</f>
        <v>Williamstown IndependentTB #30</v>
      </c>
      <c r="B73" s="345">
        <f>VLOOKUP(A73,'4. 2011 Fuel saved table'!$B$3:$E$123,3,FALSE)</f>
        <v>-27.724117647058847</v>
      </c>
      <c r="C73" s="60">
        <f>VLOOKUP(A73,'6. 2012 Fuel saved table'!$B$3:$E$159,3,FALSE)</f>
        <v>-26.930000000000064</v>
      </c>
      <c r="D73" s="347">
        <f t="shared" si="2"/>
        <v>0.028643567927689434</v>
      </c>
      <c r="E73" s="341">
        <f>VLOOKUP(A73,' 3. Master Data '!$B$11:$FU$167,' 3. Master Data '!$CF$4,FALSE)</f>
        <v>7.772377805909778</v>
      </c>
      <c r="F73" s="341">
        <f>VLOOKUP(A73,' 3. Master Data '!$B$11:$FU$167,' 3. Master Data '!$FS$4,FALSE)</f>
        <v>8.007360378779726</v>
      </c>
      <c r="H73" s="337" t="s">
        <v>22</v>
      </c>
      <c r="I73" s="338">
        <v>267.45494880546073</v>
      </c>
      <c r="J73" s="338">
        <v>622.5187713310581</v>
      </c>
    </row>
    <row r="74" spans="1:10" ht="12.75">
      <c r="A74" t="str">
        <f>' 3. Master Data '!B101</f>
        <v>Kenton TB #90</v>
      </c>
      <c r="B74" s="345">
        <f>VLOOKUP(A74,'4. 2011 Fuel saved table'!$B$3:$E$123,3,FALSE)</f>
        <v>350.0965625000001</v>
      </c>
      <c r="C74" s="60">
        <f>VLOOKUP(A74,'6. 2012 Fuel saved table'!$B$3:$E$159,3,FALSE)</f>
        <v>343.8868749999999</v>
      </c>
      <c r="D74" s="347">
        <f t="shared" si="2"/>
        <v>0.017737070754587022</v>
      </c>
      <c r="E74" s="341">
        <f>VLOOKUP(A74,' 3. Master Data '!$B$11:$FU$167,' 3. Master Data '!$CF$4,FALSE)</f>
        <v>8.504894408537503</v>
      </c>
      <c r="F74" s="341">
        <f>VLOOKUP(A74,' 3. Master Data '!$B$11:$FU$167,' 3. Master Data '!$FS$4,FALSE)</f>
        <v>8.120025633811622</v>
      </c>
      <c r="H74" s="337" t="s">
        <v>123</v>
      </c>
      <c r="I74" s="338">
        <v>265.2222222222223</v>
      </c>
      <c r="J74" s="338">
        <v>240.7933333333334</v>
      </c>
    </row>
    <row r="75" spans="1:10" ht="12.75">
      <c r="A75" t="str">
        <f>' 3. Master Data '!B109</f>
        <v>Madison TB #109</v>
      </c>
      <c r="B75" s="345">
        <f>VLOOKUP(A75,'4. 2011 Fuel saved table'!$B$3:$E$123,3,FALSE)</f>
        <v>647.002033898305</v>
      </c>
      <c r="C75" s="60">
        <f>VLOOKUP(A75,'6. 2012 Fuel saved table'!$B$3:$E$159,3,FALSE)</f>
        <v>648.179491525424</v>
      </c>
      <c r="D75" s="347">
        <f t="shared" si="2"/>
        <v>-0.0018198669639795636</v>
      </c>
      <c r="E75" s="341">
        <f>VLOOKUP(A75,' 3. Master Data '!$B$11:$FU$167,' 3. Master Data '!$CF$4,FALSE)</f>
        <v>11.734905689217694</v>
      </c>
      <c r="F75" s="341">
        <f>VLOOKUP(A75,' 3. Master Data '!$B$11:$FU$167,' 3. Master Data '!$FS$4,FALSE)</f>
        <v>8.248779319366905</v>
      </c>
      <c r="H75" s="337" t="s">
        <v>106</v>
      </c>
      <c r="I75" s="338">
        <v>260.69603174603174</v>
      </c>
      <c r="J75" s="338">
        <v>328.7830158730161</v>
      </c>
    </row>
    <row r="76" spans="1:10" ht="12.75">
      <c r="A76" t="str">
        <f>' 3. Master Data '!B121</f>
        <v>Pike TB #396</v>
      </c>
      <c r="B76" s="345">
        <f>VLOOKUP(A76,'4. 2011 Fuel saved table'!$B$3:$E$123,3,FALSE)</f>
        <v>580.4801587301588</v>
      </c>
      <c r="C76" s="60">
        <f>VLOOKUP(A76,'6. 2012 Fuel saved table'!$B$3:$E$159,3,FALSE)</f>
        <v>587.4273015873018</v>
      </c>
      <c r="D76" s="347">
        <f t="shared" si="2"/>
        <v>-0.011967924747575178</v>
      </c>
      <c r="E76" s="341">
        <f>VLOOKUP(A76,' 3. Master Data '!$B$11:$FU$167,' 3. Master Data '!$CF$4,FALSE)</f>
        <v>9.11602048280907</v>
      </c>
      <c r="F76" s="341">
        <f>VLOOKUP(A76,' 3. Master Data '!$B$11:$FU$167,' 3. Master Data '!$FS$4,FALSE)</f>
        <v>9.677682857820859</v>
      </c>
      <c r="H76" s="337" t="s">
        <v>18</v>
      </c>
      <c r="I76" s="338">
        <v>260.68809523809534</v>
      </c>
      <c r="J76" s="338">
        <v>490.74761904761885</v>
      </c>
    </row>
    <row r="77" spans="1:10" ht="12.75">
      <c r="A77" t="str">
        <f>' 3. Master Data '!B37</f>
        <v>Burgin IC #2211</v>
      </c>
      <c r="B77" s="345">
        <f>VLOOKUP(A77,'4. 2011 Fuel saved table'!$B$3:$E$123,3,FALSE)</f>
        <v>44.40866666666659</v>
      </c>
      <c r="C77" s="60">
        <f>VLOOKUP(A77,'6. 2012 Fuel saved table'!$B$3:$E$159,3,FALSE)</f>
        <v>45.52466666666692</v>
      </c>
      <c r="D77" s="347">
        <f t="shared" si="2"/>
        <v>-0.025130229835024585</v>
      </c>
      <c r="E77" s="341">
        <f>VLOOKUP(A77,' 3. Master Data '!$B$11:$FU$167,' 3. Master Data '!$CF$4,FALSE)</f>
        <v>7.94811974436596</v>
      </c>
      <c r="F77" s="341">
        <f>VLOOKUP(A77,' 3. Master Data '!$B$11:$FU$167,' 3. Master Data '!$FS$4,FALSE)</f>
        <v>7.685185084745763</v>
      </c>
      <c r="H77" s="337" t="s">
        <v>77</v>
      </c>
      <c r="I77" s="338">
        <v>249.60500000000002</v>
      </c>
      <c r="J77" s="338">
        <v>178.08156250000002</v>
      </c>
    </row>
    <row r="78" spans="1:10" ht="12.75">
      <c r="A78" t="str">
        <f>' 3. Master Data '!B122</f>
        <v>Pike TB #397</v>
      </c>
      <c r="B78" s="345">
        <f>VLOOKUP(A78,'4. 2011 Fuel saved table'!$B$3:$E$123,3,FALSE)</f>
        <v>1294.4638095238092</v>
      </c>
      <c r="C78" s="60">
        <f>VLOOKUP(A78,'6. 2012 Fuel saved table'!$B$3:$E$159,3,FALSE)</f>
        <v>1360.3088888888888</v>
      </c>
      <c r="D78" s="347">
        <f t="shared" si="2"/>
        <v>-0.05086668231327516</v>
      </c>
      <c r="E78" s="341">
        <f>VLOOKUP(A78,' 3. Master Data '!$B$11:$FU$167,' 3. Master Data '!$CF$4,FALSE)</f>
        <v>10.580095100138555</v>
      </c>
      <c r="F78" s="341">
        <f>VLOOKUP(A78,' 3. Master Data '!$B$11:$FU$167,' 3. Master Data '!$FS$4,FALSE)</f>
        <v>10.33314351869282</v>
      </c>
      <c r="H78" s="337" t="s">
        <v>71</v>
      </c>
      <c r="I78" s="338">
        <v>243.43886097152426</v>
      </c>
      <c r="J78" s="338">
        <v>685.2026800670014</v>
      </c>
    </row>
    <row r="79" spans="1:10" ht="12.75">
      <c r="A79" t="str">
        <f>' 3. Master Data '!B27</f>
        <v>BreathittTB #1061</v>
      </c>
      <c r="B79" s="345">
        <f>VLOOKUP(A79,'4. 2011 Fuel saved table'!$B$3:$E$123,3,FALSE)</f>
        <v>46.51538461538462</v>
      </c>
      <c r="C79" s="60">
        <f>VLOOKUP(A79,'6. 2012 Fuel saved table'!$B$3:$E$159,3,FALSE)</f>
        <v>49.91230769230765</v>
      </c>
      <c r="D79" s="347">
        <f t="shared" si="2"/>
        <v>-0.07302794774268133</v>
      </c>
      <c r="E79" s="341">
        <f>VLOOKUP(A79,' 3. Master Data '!$B$11:$FU$167,' 3. Master Data '!$CF$4,FALSE)</f>
        <v>7.359192952543336</v>
      </c>
      <c r="F79" s="341">
        <f>VLOOKUP(A79,' 3. Master Data '!$B$11:$FU$167,' 3. Master Data '!$FS$4,FALSE)</f>
        <v>7.134917217895025</v>
      </c>
      <c r="H79" s="337" t="s">
        <v>68</v>
      </c>
      <c r="I79" s="338">
        <v>231.4931155778894</v>
      </c>
      <c r="J79" s="338">
        <v>684.0512730318264</v>
      </c>
    </row>
    <row r="80" spans="1:10" ht="12.75">
      <c r="A80" t="str">
        <f>' 3. Master Data '!B21</f>
        <v>BreathittTB #1</v>
      </c>
      <c r="B80" s="345">
        <f>VLOOKUP(A80,'4. 2011 Fuel saved table'!$B$3:$E$123,3,FALSE)</f>
        <v>1211.3252559726957</v>
      </c>
      <c r="C80" s="60">
        <f>VLOOKUP(A80,'6. 2012 Fuel saved table'!$B$3:$E$159,3,FALSE)</f>
        <v>1354.0790443686005</v>
      </c>
      <c r="D80" s="347">
        <f t="shared" si="2"/>
        <v>-0.11784926277399654</v>
      </c>
      <c r="E80" s="341">
        <f>VLOOKUP(A80,' 3. Master Data '!$B$11:$FU$167,' 3. Master Data '!$CF$4,FALSE)</f>
        <v>10.97815271468743</v>
      </c>
      <c r="F80" s="341">
        <f>VLOOKUP(A80,' 3. Master Data '!$B$11:$FU$167,' 3. Master Data '!$FS$4,FALSE)</f>
        <v>10.603259050260627</v>
      </c>
      <c r="H80" s="337" t="s">
        <v>59</v>
      </c>
      <c r="I80" s="338">
        <v>227.3285427135678</v>
      </c>
      <c r="J80" s="338">
        <v>1100.840636515913</v>
      </c>
    </row>
    <row r="81" spans="1:10" ht="12.75">
      <c r="A81" t="str">
        <f>' 3. Master Data '!B161</f>
        <v>Warren TB #1101</v>
      </c>
      <c r="B81" s="345">
        <f>VLOOKUP(A81,'4. 2011 Fuel saved table'!$B$3:$E$123,3,FALSE)</f>
        <v>21.037027027027023</v>
      </c>
      <c r="C81" s="60">
        <f>VLOOKUP(A81,'6. 2012 Fuel saved table'!$B$3:$E$159,3,FALSE)</f>
        <v>24.628918918919</v>
      </c>
      <c r="D81" s="347">
        <f t="shared" si="2"/>
        <v>-0.1707414211750236</v>
      </c>
      <c r="E81" s="341">
        <f>VLOOKUP(A81,' 3. Master Data '!$B$11:$FU$167,' 3. Master Data '!$CF$4,FALSE)</f>
        <v>8.269250097716233</v>
      </c>
      <c r="F81" s="341">
        <f>VLOOKUP(A81,' 3. Master Data '!$B$11:$FU$167,' 3. Master Data '!$FS$4,FALSE)</f>
        <v>7.554794927763954</v>
      </c>
      <c r="H81" s="337" t="s">
        <v>78</v>
      </c>
      <c r="I81" s="338">
        <v>218.89937499999996</v>
      </c>
      <c r="J81" s="338">
        <v>334.73906250000005</v>
      </c>
    </row>
    <row r="82" spans="1:10" ht="12.75">
      <c r="A82" t="str">
        <f>' 3. Master Data '!B23</f>
        <v>BreathittTB #60</v>
      </c>
      <c r="B82" s="345">
        <f>VLOOKUP(A82,'4. 2011 Fuel saved table'!$B$3:$E$123,3,FALSE)</f>
        <v>267.6852941176471</v>
      </c>
      <c r="C82" s="60">
        <f>VLOOKUP(A82,'6. 2012 Fuel saved table'!$B$3:$E$159,3,FALSE)</f>
        <v>326.12941176470645</v>
      </c>
      <c r="D82" s="347">
        <f t="shared" si="2"/>
        <v>-0.21833144715590264</v>
      </c>
      <c r="E82" s="341">
        <f>VLOOKUP(A82,' 3. Master Data '!$B$11:$FU$167,' 3. Master Data '!$CF$4,FALSE)</f>
        <v>8.713444759802377</v>
      </c>
      <c r="F82" s="341">
        <f>VLOOKUP(A82,' 3. Master Data '!$B$11:$FU$167,' 3. Master Data '!$FS$4,FALSE)</f>
        <v>8.627507210548004</v>
      </c>
      <c r="H82" s="337" t="s">
        <v>16</v>
      </c>
      <c r="I82" s="338">
        <v>218.71126984126988</v>
      </c>
      <c r="J82" s="338">
        <v>84.39682539682553</v>
      </c>
    </row>
    <row r="83" spans="1:10" ht="12.75">
      <c r="A83" t="str">
        <f>' 3. Master Data '!B139</f>
        <v>Pike TB #419</v>
      </c>
      <c r="B83" s="345">
        <f>VLOOKUP(A83,'4. 2011 Fuel saved table'!$B$3:$E$123,3,FALSE)</f>
        <v>633.541746031746</v>
      </c>
      <c r="C83" s="60">
        <f>VLOOKUP(A83,'6. 2012 Fuel saved table'!$B$3:$E$159,3,FALSE)</f>
        <v>782.2906349206346</v>
      </c>
      <c r="D83" s="347">
        <f t="shared" si="2"/>
        <v>-0.23478940388789307</v>
      </c>
      <c r="E83" s="341">
        <f>VLOOKUP(A83,' 3. Master Data '!$B$11:$FU$167,' 3. Master Data '!$CF$4,FALSE)</f>
        <v>10.371563516918462</v>
      </c>
      <c r="F83" s="341">
        <f>VLOOKUP(A83,' 3. Master Data '!$B$11:$FU$167,' 3. Master Data '!$FS$4,FALSE)</f>
        <v>10.16001691742573</v>
      </c>
      <c r="H83" s="337" t="s">
        <v>113</v>
      </c>
      <c r="I83" s="338">
        <v>214.1492063492064</v>
      </c>
      <c r="J83" s="338">
        <v>523.3915873015875</v>
      </c>
    </row>
    <row r="84" spans="1:10" ht="12.75">
      <c r="A84" t="str">
        <f>' 3. Master Data '!B165</f>
        <v>Whitley TB #105</v>
      </c>
      <c r="B84" s="345">
        <f>VLOOKUP(A84,'4. 2011 Fuel saved table'!$B$3:$E$123,3,FALSE)</f>
        <v>588.2142857142858</v>
      </c>
      <c r="C84" s="60">
        <f>VLOOKUP(A84,'6. 2012 Fuel saved table'!$B$3:$E$159,3,FALSE)</f>
        <v>738.4128571428569</v>
      </c>
      <c r="D84" s="347">
        <f t="shared" si="2"/>
        <v>-0.25534669095324775</v>
      </c>
      <c r="E84" s="341">
        <f>VLOOKUP(A84,' 3. Master Data '!$B$11:$FU$167,' 3. Master Data '!$CF$4,FALSE)</f>
        <v>10.213031603589544</v>
      </c>
      <c r="F84" s="341">
        <f>VLOOKUP(A84,' 3. Master Data '!$B$11:$FU$167,' 3. Master Data '!$FS$4,FALSE)</f>
        <v>10.713416430187864</v>
      </c>
      <c r="H84" s="337" t="s">
        <v>96</v>
      </c>
      <c r="I84" s="338">
        <v>211.26412698412696</v>
      </c>
      <c r="J84" s="338">
        <v>371.8376190476188</v>
      </c>
    </row>
    <row r="85" spans="1:10" ht="12.75">
      <c r="A85" t="str">
        <f>' 3. Master Data '!B134</f>
        <v>Pike TB #414</v>
      </c>
      <c r="B85" s="345">
        <f>VLOOKUP(A85,'4. 2011 Fuel saved table'!$B$3:$E$123,3,FALSE)</f>
        <v>260.69603174603174</v>
      </c>
      <c r="C85" s="60">
        <f>VLOOKUP(A85,'6. 2012 Fuel saved table'!$B$3:$E$159,3,FALSE)</f>
        <v>328.7830158730161</v>
      </c>
      <c r="D85" s="347">
        <f t="shared" si="2"/>
        <v>-0.2611738416997242</v>
      </c>
      <c r="E85" s="341">
        <f>VLOOKUP(A85,' 3. Master Data '!$B$11:$FU$167,' 3. Master Data '!$CF$4,FALSE)</f>
        <v>9.484459524963645</v>
      </c>
      <c r="F85" s="341">
        <f>VLOOKUP(A85,' 3. Master Data '!$B$11:$FU$167,' 3. Master Data '!$FS$4,FALSE)</f>
        <v>9.094604622296579</v>
      </c>
      <c r="H85" s="337" t="s">
        <v>26</v>
      </c>
      <c r="I85" s="338">
        <v>200.21419354838707</v>
      </c>
      <c r="J85" s="338">
        <v>451.3445161290323</v>
      </c>
    </row>
    <row r="86" spans="1:10" ht="12.75">
      <c r="A86" t="str">
        <f>' 3. Master Data '!B144</f>
        <v>Pike TB #425</v>
      </c>
      <c r="B86" s="345">
        <f>VLOOKUP(A86,'4. 2011 Fuel saved table'!$B$3:$E$123,3,FALSE)</f>
        <v>268.22142857142853</v>
      </c>
      <c r="C86" s="60">
        <f>VLOOKUP(A86,'6. 2012 Fuel saved table'!$B$3:$E$159,3,FALSE)</f>
        <v>338.5733333333335</v>
      </c>
      <c r="D86" s="347">
        <f t="shared" si="2"/>
        <v>-0.26229039617231753</v>
      </c>
      <c r="E86" s="341">
        <f>VLOOKUP(A86,' 3. Master Data '!$B$11:$FU$167,' 3. Master Data '!$CF$4,FALSE)</f>
        <v>7.933520228140558</v>
      </c>
      <c r="F86" s="341">
        <f>VLOOKUP(A86,' 3. Master Data '!$B$11:$FU$167,' 3. Master Data '!$FS$4,FALSE)</f>
        <v>7.825475948679073</v>
      </c>
      <c r="H86" s="337" t="s">
        <v>101</v>
      </c>
      <c r="I86" s="338">
        <v>191.28952380952387</v>
      </c>
      <c r="J86" s="338">
        <v>293.66809523809525</v>
      </c>
    </row>
    <row r="87" spans="1:10" ht="12.75">
      <c r="A87" t="str">
        <f>' 3. Master Data '!B110</f>
        <v>Madison TB #110</v>
      </c>
      <c r="B87" s="345">
        <f>VLOOKUP(A87,'4. 2011 Fuel saved table'!$B$3:$E$123,3,FALSE)</f>
        <v>560.0735593220338</v>
      </c>
      <c r="C87" s="60">
        <f>VLOOKUP(A87,'6. 2012 Fuel saved table'!$B$3:$E$159,3,FALSE)</f>
        <v>745.8884745762712</v>
      </c>
      <c r="D87" s="347">
        <f t="shared" si="2"/>
        <v>-0.33176876887236983</v>
      </c>
      <c r="E87" s="341">
        <f>VLOOKUP(A87,' 3. Master Data '!$B$11:$FU$167,' 3. Master Data '!$CF$4,FALSE)</f>
        <v>11.362416107382549</v>
      </c>
      <c r="F87" s="341">
        <f>VLOOKUP(A87,' 3. Master Data '!$B$11:$FU$167,' 3. Master Data '!$FS$4,FALSE)</f>
        <v>8.389220100457035</v>
      </c>
      <c r="H87" s="337" t="s">
        <v>63</v>
      </c>
      <c r="I87" s="338">
        <v>187.18174204355103</v>
      </c>
      <c r="J87" s="338">
        <v>1218.0242881072027</v>
      </c>
    </row>
    <row r="88" spans="1:10" ht="12.75">
      <c r="A88" t="str">
        <f>' 3. Master Data '!B118</f>
        <v>Mercer IC #111</v>
      </c>
      <c r="B88" s="345">
        <f>VLOOKUP(A88,'4. 2011 Fuel saved table'!$B$3:$E$123,3,FALSE)</f>
        <v>833.9381818181819</v>
      </c>
      <c r="C88" s="60">
        <f>VLOOKUP(A88,'6. 2012 Fuel saved table'!$B$3:$E$159,3,FALSE)</f>
        <v>1114.909090909091</v>
      </c>
      <c r="D88" s="347">
        <f t="shared" si="2"/>
        <v>-0.3369205478496335</v>
      </c>
      <c r="E88" s="341">
        <f>VLOOKUP(A88,' 3. Master Data '!$B$11:$FU$167,' 3. Master Data '!$CF$4,FALSE)</f>
        <v>9.06694248296886</v>
      </c>
      <c r="F88" s="341">
        <f>VLOOKUP(A88,' 3. Master Data '!$B$11:$FU$167,' 3. Master Data '!$FS$4,FALSE)</f>
        <v>7.382205606099672</v>
      </c>
      <c r="H88" s="337" t="s">
        <v>131</v>
      </c>
      <c r="I88" s="338">
        <v>173.32205128205123</v>
      </c>
      <c r="J88" s="338">
        <v>285.91487179487194</v>
      </c>
    </row>
    <row r="89" spans="1:10" ht="12.75">
      <c r="A89" t="str">
        <f>' 3. Master Data '!B157</f>
        <v>Pike TB #438</v>
      </c>
      <c r="B89" s="345">
        <f>VLOOKUP(A89,'4. 2011 Fuel saved table'!$B$3:$E$123,3,FALSE)</f>
        <v>309.66666666666674</v>
      </c>
      <c r="C89" s="60">
        <f>VLOOKUP(A89,'6. 2012 Fuel saved table'!$B$3:$E$159,3,FALSE)</f>
        <v>420.4179365079367</v>
      </c>
      <c r="D89" s="347">
        <f t="shared" si="2"/>
        <v>-0.35764672715157136</v>
      </c>
      <c r="E89" s="341">
        <f>VLOOKUP(A89,' 3. Master Data '!$B$11:$FU$167,' 3. Master Data '!$CF$4,FALSE)</f>
        <v>8.843546284224251</v>
      </c>
      <c r="F89" s="341">
        <f>VLOOKUP(A89,' 3. Master Data '!$B$11:$FU$167,' 3. Master Data '!$FS$4,FALSE)</f>
        <v>8.744087331247867</v>
      </c>
      <c r="H89" s="337" t="s">
        <v>120</v>
      </c>
      <c r="I89" s="338">
        <v>167.4920634920635</v>
      </c>
      <c r="J89" s="338">
        <v>328.82841269841265</v>
      </c>
    </row>
    <row r="90" spans="1:10" ht="12.75">
      <c r="A90" t="str">
        <f>' 3. Master Data '!B19</f>
        <v>Boone TB #295</v>
      </c>
      <c r="B90" s="345">
        <f>VLOOKUP(A90,'4. 2011 Fuel saved table'!$B$3:$E$123,3,FALSE)</f>
        <v>279.40206349206346</v>
      </c>
      <c r="C90" s="60">
        <f>VLOOKUP(A90,'6. 2012 Fuel saved table'!$B$3:$E$159,3,FALSE)</f>
        <v>381.1233333333331</v>
      </c>
      <c r="D90" s="347">
        <f t="shared" si="2"/>
        <v>-0.3640677114904668</v>
      </c>
      <c r="E90" s="341">
        <f>VLOOKUP(A90,' 3. Master Data '!$B$11:$FU$167,' 3. Master Data '!$CF$4,FALSE)</f>
        <v>9.40616562847412</v>
      </c>
      <c r="F90" s="341">
        <f>VLOOKUP(A90,' 3. Master Data '!$B$11:$FU$167,' 3. Master Data '!$FS$4,FALSE)</f>
        <v>8.987241329140131</v>
      </c>
      <c r="H90" s="337" t="s">
        <v>114</v>
      </c>
      <c r="I90" s="338">
        <v>161.8953968253968</v>
      </c>
      <c r="J90" s="338">
        <v>297.3122222222222</v>
      </c>
    </row>
    <row r="91" spans="1:10" ht="12.75">
      <c r="A91" t="str">
        <f>' 3. Master Data '!B137</f>
        <v>Pike TB #417</v>
      </c>
      <c r="B91" s="345">
        <f>VLOOKUP(A91,'4. 2011 Fuel saved table'!$B$3:$E$123,3,FALSE)</f>
        <v>466.031746031746</v>
      </c>
      <c r="C91" s="60">
        <f>VLOOKUP(A91,'6. 2012 Fuel saved table'!$B$3:$E$159,3,FALSE)</f>
        <v>653.1934920634919</v>
      </c>
      <c r="D91" s="347">
        <f t="shared" si="2"/>
        <v>-0.4016072888283376</v>
      </c>
      <c r="E91" s="341">
        <f>VLOOKUP(A91,' 3. Master Data '!$B$11:$FU$167,' 3. Master Data '!$CF$4,FALSE)</f>
        <v>9.674712643678161</v>
      </c>
      <c r="F91" s="341">
        <f>VLOOKUP(A91,' 3. Master Data '!$B$11:$FU$167,' 3. Master Data '!$FS$4,FALSE)</f>
        <v>9.61685218470665</v>
      </c>
      <c r="H91" s="337" t="s">
        <v>13</v>
      </c>
      <c r="I91" s="338">
        <v>157.8585714285714</v>
      </c>
      <c r="J91" s="338">
        <v>110.96269841269861</v>
      </c>
    </row>
    <row r="92" spans="1:10" ht="12.75">
      <c r="A92" t="str">
        <f>' 3. Master Data '!B40</f>
        <v>Campbell TB #53</v>
      </c>
      <c r="B92" s="345">
        <f>VLOOKUP(A92,'4. 2011 Fuel saved table'!$B$3:$E$123,3,FALSE)</f>
        <v>639.3139344262297</v>
      </c>
      <c r="C92" s="60">
        <f>VLOOKUP(A92,'6. 2012 Fuel saved table'!$B$3:$E$159,3,FALSE)</f>
        <v>922.7711475409835</v>
      </c>
      <c r="D92" s="347">
        <f t="shared" si="2"/>
        <v>-0.4433771858408662</v>
      </c>
      <c r="E92" s="341">
        <f>VLOOKUP(A92,' 3. Master Data '!$B$11:$FU$167,' 3. Master Data '!$CF$4,FALSE)</f>
        <v>8.859856339124589</v>
      </c>
      <c r="F92" s="341">
        <f>VLOOKUP(A92,' 3. Master Data '!$B$11:$FU$167,' 3. Master Data '!$FS$4,FALSE)</f>
        <v>8.992610331147608</v>
      </c>
      <c r="H92" s="337" t="s">
        <v>102</v>
      </c>
      <c r="I92" s="338">
        <v>156.73492063492063</v>
      </c>
      <c r="J92" s="338">
        <v>413.8674603174603</v>
      </c>
    </row>
    <row r="93" spans="1:10" ht="12.75">
      <c r="A93" t="str">
        <f>' 3. Master Data '!B133</f>
        <v>Pike TB #413</v>
      </c>
      <c r="B93" s="345">
        <f>VLOOKUP(A93,'4. 2011 Fuel saved table'!$B$3:$E$123,3,FALSE)</f>
        <v>335.3809523809525</v>
      </c>
      <c r="C93" s="60">
        <f>VLOOKUP(A93,'6. 2012 Fuel saved table'!$B$3:$E$159,3,FALSE)</f>
        <v>486.66857142857157</v>
      </c>
      <c r="D93" s="347">
        <f t="shared" si="2"/>
        <v>-0.451091864262388</v>
      </c>
      <c r="E93" s="341">
        <f>VLOOKUP(A93,' 3. Master Data '!$B$11:$FU$167,' 3. Master Data '!$CF$4,FALSE)</f>
        <v>8.62954796030871</v>
      </c>
      <c r="F93" s="341">
        <f>VLOOKUP(A93,' 3. Master Data '!$B$11:$FU$167,' 3. Master Data '!$FS$4,FALSE)</f>
        <v>8.539501555812018</v>
      </c>
      <c r="H93" s="337" t="s">
        <v>112</v>
      </c>
      <c r="I93" s="338">
        <v>155.51952380952383</v>
      </c>
      <c r="J93" s="338">
        <v>293.41746031746027</v>
      </c>
    </row>
    <row r="94" spans="1:10" ht="12.75">
      <c r="A94" t="str">
        <f>' 3. Master Data '!B146</f>
        <v>Pike TB #427</v>
      </c>
      <c r="B94" s="345">
        <f>VLOOKUP(A94,'4. 2011 Fuel saved table'!$B$3:$E$123,3,FALSE)</f>
        <v>367.4603174603176</v>
      </c>
      <c r="C94" s="60">
        <f>VLOOKUP(A94,'6. 2012 Fuel saved table'!$B$3:$E$159,3,FALSE)</f>
        <v>536.7163492063489</v>
      </c>
      <c r="D94" s="347">
        <f t="shared" si="2"/>
        <v>-0.4606103671706251</v>
      </c>
      <c r="E94" s="341">
        <f>VLOOKUP(A94,' 3. Master Data '!$B$11:$FU$167,' 3. Master Data '!$CF$4,FALSE)</f>
        <v>9.471232876712328</v>
      </c>
      <c r="F94" s="341">
        <f>VLOOKUP(A94,' 3. Master Data '!$B$11:$FU$167,' 3. Master Data '!$FS$4,FALSE)</f>
        <v>9.346529836290081</v>
      </c>
      <c r="H94" s="337" t="s">
        <v>83</v>
      </c>
      <c r="I94" s="338">
        <v>147.14389830508475</v>
      </c>
      <c r="J94" s="338">
        <v>321.4032203389829</v>
      </c>
    </row>
    <row r="95" spans="1:10" ht="12.75">
      <c r="A95" t="str">
        <f>' 3. Master Data '!B150</f>
        <v>Pike TB #431</v>
      </c>
      <c r="B95" s="345">
        <f>VLOOKUP(A95,'4. 2011 Fuel saved table'!$B$3:$E$123,3,FALSE)</f>
        <v>143.64984126984132</v>
      </c>
      <c r="C95" s="60">
        <f>VLOOKUP(A95,'6. 2012 Fuel saved table'!$B$3:$E$159,3,FALSE)</f>
        <v>211.8615873015874</v>
      </c>
      <c r="D95" s="347">
        <f t="shared" si="2"/>
        <v>-0.47484734705423487</v>
      </c>
      <c r="E95" s="341">
        <f>VLOOKUP(A95,' 3. Master Data '!$B$11:$FU$167,' 3. Master Data '!$CF$4,FALSE)</f>
        <v>8.342322621411807</v>
      </c>
      <c r="F95" s="341">
        <f>VLOOKUP(A95,' 3. Master Data '!$B$11:$FU$167,' 3. Master Data '!$FS$4,FALSE)</f>
        <v>8.254099320684002</v>
      </c>
      <c r="H95" s="337" t="s">
        <v>132</v>
      </c>
      <c r="I95" s="338">
        <v>144.1942857142858</v>
      </c>
      <c r="J95" s="338">
        <v>463.7514285714285</v>
      </c>
    </row>
    <row r="96" spans="1:10" ht="12.75">
      <c r="A96" t="str">
        <f>' 3. Master Data '!B147</f>
        <v>Pike TB #428</v>
      </c>
      <c r="B96" s="345">
        <f>VLOOKUP(A96,'4. 2011 Fuel saved table'!$B$3:$E$123,3,FALSE)</f>
        <v>711.936507936508</v>
      </c>
      <c r="C96" s="60">
        <f>VLOOKUP(A96,'6. 2012 Fuel saved table'!$B$3:$E$159,3,FALSE)</f>
        <v>1069.9412698412696</v>
      </c>
      <c r="D96" s="347">
        <f t="shared" si="2"/>
        <v>-0.5028605190403991</v>
      </c>
      <c r="E96" s="341">
        <f>VLOOKUP(A96,' 3. Master Data '!$B$11:$FU$167,' 3. Master Data '!$CF$4,FALSE)</f>
        <v>10.019071310116086</v>
      </c>
      <c r="F96" s="341">
        <f>VLOOKUP(A96,' 3. Master Data '!$B$11:$FU$167,' 3. Master Data '!$FS$4,FALSE)</f>
        <v>10.00710553814002</v>
      </c>
      <c r="H96" s="337" t="s">
        <v>122</v>
      </c>
      <c r="I96" s="338">
        <v>143.64984126984132</v>
      </c>
      <c r="J96" s="338">
        <v>211.8615873015874</v>
      </c>
    </row>
    <row r="97" spans="1:10" ht="12.75">
      <c r="A97" t="str">
        <f>' 3. Master Data '!B103</f>
        <v>Kenton TB #94</v>
      </c>
      <c r="B97" s="345">
        <f>VLOOKUP(A97,'4. 2011 Fuel saved table'!$B$3:$E$123,3,FALSE)</f>
        <v>218.89937499999996</v>
      </c>
      <c r="C97" s="60">
        <f>VLOOKUP(A97,'6. 2012 Fuel saved table'!$B$3:$E$159,3,FALSE)</f>
        <v>334.73906250000005</v>
      </c>
      <c r="D97" s="347">
        <f t="shared" si="2"/>
        <v>-0.5291914949505914</v>
      </c>
      <c r="E97" s="341">
        <f>VLOOKUP(A97,' 3. Master Data '!$B$11:$FU$167,' 3. Master Data '!$CF$4,FALSE)</f>
        <v>7.890362868480123</v>
      </c>
      <c r="F97" s="341">
        <f>VLOOKUP(A97,' 3. Master Data '!$B$11:$FU$167,' 3. Master Data '!$FS$4,FALSE)</f>
        <v>7.695986207313754</v>
      </c>
      <c r="H97" s="337" t="s">
        <v>24</v>
      </c>
      <c r="I97" s="338">
        <v>139.90000000000003</v>
      </c>
      <c r="J97" s="338">
        <v>229.28692307692302</v>
      </c>
    </row>
    <row r="98" spans="1:10" ht="12.75">
      <c r="A98" t="str">
        <f>' 3. Master Data '!B129</f>
        <v>Pike TB #409</v>
      </c>
      <c r="B98" s="345">
        <f>VLOOKUP(A98,'4. 2011 Fuel saved table'!$B$3:$E$123,3,FALSE)</f>
        <v>191.28952380952387</v>
      </c>
      <c r="C98" s="60">
        <f>VLOOKUP(A98,'6. 2012 Fuel saved table'!$B$3:$E$159,3,FALSE)</f>
        <v>293.66809523809525</v>
      </c>
      <c r="D98" s="347">
        <f aca="true" t="shared" si="3" ref="D98:D129">(B98-C98)/B98</f>
        <v>-0.5352021866629487</v>
      </c>
      <c r="E98" s="341">
        <f>VLOOKUP(A98,' 3. Master Data '!$B$11:$FU$167,' 3. Master Data '!$CF$4,FALSE)</f>
        <v>9.260119866378464</v>
      </c>
      <c r="F98" s="341">
        <f>VLOOKUP(A98,' 3. Master Data '!$B$11:$FU$167,' 3. Master Data '!$FS$4,FALSE)</f>
        <v>9.095697901083456</v>
      </c>
      <c r="H98" s="337" t="s">
        <v>126</v>
      </c>
      <c r="I98" s="338">
        <v>134.73015873015873</v>
      </c>
      <c r="J98" s="338">
        <v>567.1798412698413</v>
      </c>
    </row>
    <row r="99" spans="1:10" ht="12.75">
      <c r="A99" t="str">
        <f>' 3. Master Data '!B107</f>
        <v>LaRue TB #136</v>
      </c>
      <c r="B99" s="345">
        <f>VLOOKUP(A99,'4. 2011 Fuel saved table'!$B$3:$E$123,3,FALSE)</f>
        <v>429.94500000000005</v>
      </c>
      <c r="C99" s="60">
        <f>VLOOKUP(A99,'6. 2012 Fuel saved table'!$B$3:$E$159,3,FALSE)</f>
        <v>661.2533333333331</v>
      </c>
      <c r="D99" s="347">
        <f t="shared" si="3"/>
        <v>-0.5379951699248346</v>
      </c>
      <c r="E99" s="341">
        <f>VLOOKUP(A99,' 3. Master Data '!$B$11:$FU$167,' 3. Master Data '!$CF$4,FALSE)</f>
        <v>9.171543436032358</v>
      </c>
      <c r="F99" s="341">
        <f>VLOOKUP(A99,' 3. Master Data '!$B$11:$FU$167,' 3. Master Data '!$FS$4,FALSE)</f>
        <v>9.356388738494855</v>
      </c>
      <c r="H99" s="337" t="s">
        <v>35</v>
      </c>
      <c r="I99" s="338">
        <v>129.94603174603185</v>
      </c>
      <c r="J99" s="338">
        <v>209.03539682539713</v>
      </c>
    </row>
    <row r="100" spans="1:10" ht="12.75">
      <c r="A100" t="str">
        <f>' 3. Master Data '!B41</f>
        <v>Corbin IndependentTB #67</v>
      </c>
      <c r="B100" s="345">
        <f>VLOOKUP(A100,'4. 2011 Fuel saved table'!$B$3:$E$123,3,FALSE)</f>
        <v>129.94603174603185</v>
      </c>
      <c r="C100" s="60">
        <f>VLOOKUP(A100,'6. 2012 Fuel saved table'!$B$3:$E$159,3,FALSE)</f>
        <v>209.03539682539713</v>
      </c>
      <c r="D100" s="347">
        <f t="shared" si="3"/>
        <v>-0.6086323992866401</v>
      </c>
      <c r="E100" s="341">
        <f>VLOOKUP(A100,' 3. Master Data '!$B$11:$FU$167,' 3. Master Data '!$CF$4,FALSE)</f>
        <v>7.110313768187668</v>
      </c>
      <c r="F100" s="341">
        <f>VLOOKUP(A100,' 3. Master Data '!$B$11:$FU$167,' 3. Master Data '!$FS$4,FALSE)</f>
        <v>7.826707937722442</v>
      </c>
      <c r="H100" s="337" t="s">
        <v>103</v>
      </c>
      <c r="I100" s="338">
        <v>124.44555555555553</v>
      </c>
      <c r="J100" s="338">
        <v>279.24079365079353</v>
      </c>
    </row>
    <row r="101" spans="1:10" ht="12.75">
      <c r="A101" t="str">
        <f>' 3. Master Data '!B86</f>
        <v>Jefferson IC #1133</v>
      </c>
      <c r="B101" s="345">
        <f>VLOOKUP(A101,'4. 2011 Fuel saved table'!$B$3:$E$123,3,FALSE)</f>
        <v>329.10971524288107</v>
      </c>
      <c r="C101" s="60">
        <f>VLOOKUP(A101,'6. 2012 Fuel saved table'!$B$3:$E$159,3,FALSE)</f>
        <v>532.4882747068673</v>
      </c>
      <c r="D101" s="347">
        <f t="shared" si="3"/>
        <v>-0.6179658334117971</v>
      </c>
      <c r="E101" s="341">
        <f>VLOOKUP(A101,' 3. Master Data '!$B$11:$FU$167,' 3. Master Data '!$CF$4,FALSE)</f>
        <v>8.598474916387959</v>
      </c>
      <c r="F101" s="341">
        <f>VLOOKUP(A101,' 3. Master Data '!$B$11:$FU$167,' 3. Master Data '!$FS$4,FALSE)</f>
        <v>7.543350655778272</v>
      </c>
      <c r="H101" s="337" t="s">
        <v>41</v>
      </c>
      <c r="I101" s="338">
        <v>122.88785714285717</v>
      </c>
      <c r="J101" s="338">
        <v>1142.050454545455</v>
      </c>
    </row>
    <row r="102" spans="1:10" ht="12.75">
      <c r="A102" t="str">
        <f>' 3. Master Data '!B83</f>
        <v>Jefferson IC #1136</v>
      </c>
      <c r="B102" s="345">
        <f>VLOOKUP(A102,'4. 2011 Fuel saved table'!$B$3:$E$123,3,FALSE)</f>
        <v>281.8641373534339</v>
      </c>
      <c r="C102" s="60">
        <f>VLOOKUP(A102,'6. 2012 Fuel saved table'!$B$3:$E$159,3,FALSE)</f>
        <v>457.234505862647</v>
      </c>
      <c r="D102" s="347">
        <f t="shared" si="3"/>
        <v>-0.6221804950280476</v>
      </c>
      <c r="E102" s="341">
        <f>VLOOKUP(A102,' 3. Master Data '!$B$11:$FU$167,' 3. Master Data '!$CF$4,FALSE)</f>
        <v>8.202831628252591</v>
      </c>
      <c r="F102" s="341">
        <f>VLOOKUP(A102,' 3. Master Data '!$B$11:$FU$167,' 3. Master Data '!$FS$4,FALSE)</f>
        <v>7.530714694110921</v>
      </c>
      <c r="H102" s="337" t="s">
        <v>115</v>
      </c>
      <c r="I102" s="338">
        <v>121.77777777777783</v>
      </c>
      <c r="J102" s="338">
        <v>335.6544444444445</v>
      </c>
    </row>
    <row r="103" spans="1:10" ht="12.75">
      <c r="A103" t="str">
        <f>' 3. Master Data '!B42</f>
        <v>Crittenden County IC #111</v>
      </c>
      <c r="B103" s="345">
        <f>VLOOKUP(A103,'4. 2011 Fuel saved table'!$B$3:$E$123,3,FALSE)</f>
        <v>66.63285714285712</v>
      </c>
      <c r="C103" s="60">
        <f>VLOOKUP(A103,'6. 2012 Fuel saved table'!$B$3:$E$159,3,FALSE)</f>
        <v>108.26999999999987</v>
      </c>
      <c r="D103" s="347">
        <f t="shared" si="3"/>
        <v>-0.6248740432647971</v>
      </c>
      <c r="E103" s="341">
        <f>VLOOKUP(A103,' 3. Master Data '!$B$11:$FU$167,' 3. Master Data '!$CF$4,FALSE)</f>
        <v>8.301495619175176</v>
      </c>
      <c r="F103" s="341">
        <f>VLOOKUP(A103,' 3. Master Data '!$B$11:$FU$167,' 3. Master Data '!$FS$4,FALSE)</f>
        <v>7.750482735401586</v>
      </c>
      <c r="H103" s="337" t="s">
        <v>127</v>
      </c>
      <c r="I103" s="338">
        <v>115.63730158730152</v>
      </c>
      <c r="J103" s="338">
        <v>296.9874603174602</v>
      </c>
    </row>
    <row r="104" spans="1:10" ht="12.75">
      <c r="A104" t="str">
        <f>' 3. Master Data '!B24</f>
        <v>BreathittTB #61</v>
      </c>
      <c r="B104" s="345">
        <f>VLOOKUP(A104,'4. 2011 Fuel saved table'!$B$3:$E$123,3,FALSE)</f>
        <v>139.90000000000003</v>
      </c>
      <c r="C104" s="60">
        <f>VLOOKUP(A104,'6. 2012 Fuel saved table'!$B$3:$E$159,3,FALSE)</f>
        <v>229.28692307692302</v>
      </c>
      <c r="D104" s="347">
        <f t="shared" si="3"/>
        <v>-0.6389344036949461</v>
      </c>
      <c r="E104" s="341">
        <f>VLOOKUP(A104,' 3. Master Data '!$B$11:$FU$167,' 3. Master Data '!$CF$4,FALSE)</f>
        <v>8.62613981762918</v>
      </c>
      <c r="F104" s="341">
        <f>VLOOKUP(A104,' 3. Master Data '!$B$11:$FU$167,' 3. Master Data '!$FS$4,FALSE)</f>
        <v>8.766128909635531</v>
      </c>
      <c r="H104" s="337" t="s">
        <v>117</v>
      </c>
      <c r="I104" s="338">
        <v>108.3650793650794</v>
      </c>
      <c r="J104" s="338">
        <v>293.98888888888905</v>
      </c>
    </row>
    <row r="105" spans="1:10" ht="12.75">
      <c r="A105" t="str">
        <f>' 3. Master Data '!B106</f>
        <v>LaRue TB #135</v>
      </c>
      <c r="B105" s="345">
        <f>VLOOKUP(A105,'4. 2011 Fuel saved table'!$B$3:$E$123,3,FALSE)</f>
        <v>373.23</v>
      </c>
      <c r="C105" s="60">
        <f>VLOOKUP(A105,'6. 2012 Fuel saved table'!$B$3:$E$159,3,FALSE)</f>
        <v>614.1033333333335</v>
      </c>
      <c r="D105" s="347">
        <f t="shared" si="3"/>
        <v>-0.6453750591681628</v>
      </c>
      <c r="E105" s="341">
        <f>VLOOKUP(A105,' 3. Master Data '!$B$11:$FU$167,' 3. Master Data '!$CF$4,FALSE)</f>
        <v>9.081404628890661</v>
      </c>
      <c r="F105" s="341">
        <f>VLOOKUP(A105,' 3. Master Data '!$B$11:$FU$167,' 3. Master Data '!$FS$4,FALSE)</f>
        <v>9.141407768645774</v>
      </c>
      <c r="H105" s="337" t="s">
        <v>86</v>
      </c>
      <c r="I105" s="338">
        <v>107.92254237288137</v>
      </c>
      <c r="J105" s="338">
        <v>313.52627118644045</v>
      </c>
    </row>
    <row r="106" spans="1:10" ht="12.75">
      <c r="A106" t="str">
        <f>' 3. Master Data '!B132</f>
        <v>Pike TB #412</v>
      </c>
      <c r="B106" s="345">
        <f>VLOOKUP(A106,'4. 2011 Fuel saved table'!$B$3:$E$123,3,FALSE)</f>
        <v>452.6458730158731</v>
      </c>
      <c r="C106" s="60">
        <f>VLOOKUP(A106,'6. 2012 Fuel saved table'!$B$3:$E$159,3,FALSE)</f>
        <v>745.40126984127</v>
      </c>
      <c r="D106" s="347">
        <f t="shared" si="3"/>
        <v>-0.6467647542544385</v>
      </c>
      <c r="E106" s="341">
        <f>VLOOKUP(A106,' 3. Master Data '!$B$11:$FU$167,' 3. Master Data '!$CF$4,FALSE)</f>
        <v>9.929139570103212</v>
      </c>
      <c r="F106" s="341">
        <f>VLOOKUP(A106,' 3. Master Data '!$B$11:$FU$167,' 3. Master Data '!$FS$4,FALSE)</f>
        <v>10.029551916387376</v>
      </c>
      <c r="H106" s="337" t="s">
        <v>38</v>
      </c>
      <c r="I106" s="338">
        <v>99.8610169491526</v>
      </c>
      <c r="J106" s="338">
        <v>41.42152542372878</v>
      </c>
    </row>
    <row r="107" spans="1:10" ht="12.75">
      <c r="A107" t="str">
        <f>' 3. Master Data '!B159</f>
        <v>Todd TB #310</v>
      </c>
      <c r="B107" s="345">
        <f>VLOOKUP(A107,'4. 2011 Fuel saved table'!$B$3:$E$123,3,FALSE)</f>
        <v>173.32205128205123</v>
      </c>
      <c r="C107" s="60">
        <f>VLOOKUP(A107,'6. 2012 Fuel saved table'!$B$3:$E$159,3,FALSE)</f>
        <v>285.91487179487194</v>
      </c>
      <c r="D107" s="347">
        <f t="shared" si="3"/>
        <v>-0.6496162472113582</v>
      </c>
      <c r="E107" s="341">
        <f>VLOOKUP(A107,' 3. Master Data '!$B$11:$FU$167,' 3. Master Data '!$CF$4,FALSE)</f>
        <v>11.407888767313388</v>
      </c>
      <c r="F107" s="341">
        <f>VLOOKUP(A107,' 3. Master Data '!$B$11:$FU$167,' 3. Master Data '!$FS$4,FALSE)</f>
        <v>9.320792673363202</v>
      </c>
      <c r="H107" s="337" t="s">
        <v>36</v>
      </c>
      <c r="I107" s="338">
        <v>66.63285714285712</v>
      </c>
      <c r="J107" s="338">
        <v>108.26999999999987</v>
      </c>
    </row>
    <row r="108" spans="1:10" ht="12.75">
      <c r="A108" t="str">
        <f>' 3. Master Data '!B156</f>
        <v>Pike TB #437</v>
      </c>
      <c r="B108" s="345">
        <f>VLOOKUP(A108,'4. 2011 Fuel saved table'!$B$3:$E$123,3,FALSE)</f>
        <v>814.8355555555556</v>
      </c>
      <c r="C108" s="60">
        <f>VLOOKUP(A108,'6. 2012 Fuel saved table'!$B$3:$E$159,3,FALSE)</f>
        <v>1347.906031746032</v>
      </c>
      <c r="D108" s="347">
        <f t="shared" si="3"/>
        <v>-0.6542062046212853</v>
      </c>
      <c r="E108" s="341">
        <f>VLOOKUP(A108,' 3. Master Data '!$B$11:$FU$167,' 3. Master Data '!$CF$4,FALSE)</f>
        <v>10.480958120897201</v>
      </c>
      <c r="F108" s="341">
        <f>VLOOKUP(A108,' 3. Master Data '!$B$11:$FU$167,' 3. Master Data '!$FS$4,FALSE)</f>
        <v>10.345567497522678</v>
      </c>
      <c r="H108" s="337" t="s">
        <v>134</v>
      </c>
      <c r="I108" s="338">
        <v>65.46030303030307</v>
      </c>
      <c r="J108" s="338">
        <v>274.4263636363637</v>
      </c>
    </row>
    <row r="109" spans="1:10" ht="12.75">
      <c r="A109" t="str">
        <f>' 3. Master Data '!B87</f>
        <v>Jefferson IC #1132</v>
      </c>
      <c r="B109" s="345">
        <f>VLOOKUP(A109,'4. 2011 Fuel saved table'!$B$3:$E$123,3,FALSE)</f>
        <v>540.4941373534339</v>
      </c>
      <c r="C109" s="60">
        <f>VLOOKUP(A109,'6. 2012 Fuel saved table'!$B$3:$E$159,3,FALSE)</f>
        <v>927.7920603015082</v>
      </c>
      <c r="D109" s="347">
        <f t="shared" si="3"/>
        <v>-0.7165626714186111</v>
      </c>
      <c r="E109" s="341">
        <f>VLOOKUP(A109,' 3. Master Data '!$B$11:$FU$167,' 3. Master Data '!$CF$4,FALSE)</f>
        <v>11.277154605263158</v>
      </c>
      <c r="F109" s="341">
        <f>VLOOKUP(A109,' 3. Master Data '!$B$11:$FU$167,' 3. Master Data '!$FS$4,FALSE)</f>
        <v>7.673433550045823</v>
      </c>
      <c r="H109" s="337" t="s">
        <v>107</v>
      </c>
      <c r="I109" s="338">
        <v>55.15650793650795</v>
      </c>
      <c r="J109" s="338">
        <v>463.1076190476192</v>
      </c>
    </row>
    <row r="110" spans="1:10" ht="12.75">
      <c r="A110" t="str">
        <f>' 3. Master Data '!B136</f>
        <v>Pike TB #416</v>
      </c>
      <c r="B110" s="345">
        <f>VLOOKUP(A110,'4. 2011 Fuel saved table'!$B$3:$E$123,3,FALSE)</f>
        <v>267.7301587301588</v>
      </c>
      <c r="C110" s="60">
        <f>VLOOKUP(A110,'6. 2012 Fuel saved table'!$B$3:$E$159,3,FALSE)</f>
        <v>463.2903174603175</v>
      </c>
      <c r="D110" s="347">
        <f t="shared" si="3"/>
        <v>-0.7304375407600638</v>
      </c>
      <c r="E110" s="341">
        <f>VLOOKUP(A110,' 3. Master Data '!$B$11:$FU$167,' 3. Master Data '!$CF$4,FALSE)</f>
        <v>9.060556464811784</v>
      </c>
      <c r="F110" s="341">
        <f>VLOOKUP(A110,' 3. Master Data '!$B$11:$FU$167,' 3. Master Data '!$FS$4,FALSE)</f>
        <v>9.068746027680545</v>
      </c>
      <c r="H110" s="337" t="s">
        <v>27</v>
      </c>
      <c r="I110" s="338">
        <v>46.51538461538462</v>
      </c>
      <c r="J110" s="338">
        <v>49.91230769230765</v>
      </c>
    </row>
    <row r="111" spans="1:10" ht="12.75">
      <c r="A111" t="str">
        <f>' 3. Master Data '!B124</f>
        <v>Pike TB #399</v>
      </c>
      <c r="B111" s="345">
        <f>VLOOKUP(A111,'4. 2011 Fuel saved table'!$B$3:$E$123,3,FALSE)</f>
        <v>211.26412698412696</v>
      </c>
      <c r="C111" s="60">
        <f>VLOOKUP(A111,'6. 2012 Fuel saved table'!$B$3:$E$159,3,FALSE)</f>
        <v>371.8376190476188</v>
      </c>
      <c r="D111" s="347">
        <f t="shared" si="3"/>
        <v>-0.7600603772904441</v>
      </c>
      <c r="E111" s="341">
        <f>VLOOKUP(A111,' 3. Master Data '!$B$11:$FU$167,' 3. Master Data '!$CF$4,FALSE)</f>
        <v>8.281426784969927</v>
      </c>
      <c r="F111" s="341">
        <f>VLOOKUP(A111,' 3. Master Data '!$B$11:$FU$167,' 3. Master Data '!$FS$4,FALSE)</f>
        <v>8.597522582163766</v>
      </c>
      <c r="H111" s="337" t="s">
        <v>32</v>
      </c>
      <c r="I111" s="338">
        <v>44.40866666666659</v>
      </c>
      <c r="J111" s="338">
        <v>45.52466666666692</v>
      </c>
    </row>
    <row r="112" spans="1:10" ht="12.75">
      <c r="A112" t="str">
        <f>' 3. Master Data '!B17</f>
        <v>Bath IC #1166</v>
      </c>
      <c r="B112" s="345">
        <f>VLOOKUP(A112,'4. 2011 Fuel saved table'!$B$3:$E$123,3,FALSE)</f>
        <v>483.1736507936512</v>
      </c>
      <c r="C112" s="60">
        <f>VLOOKUP(A112,'6. 2012 Fuel saved table'!$B$3:$E$159,3,FALSE)</f>
        <v>858.563492063492</v>
      </c>
      <c r="D112" s="347">
        <f t="shared" si="3"/>
        <v>-0.7769253158843269</v>
      </c>
      <c r="E112" s="341">
        <f>VLOOKUP(A112,' 3. Master Data '!$B$11:$FU$167,' 3. Master Data '!$CF$4,FALSE)</f>
        <v>8.722366347821936</v>
      </c>
      <c r="F112" s="341">
        <f>VLOOKUP(A112,' 3. Master Data '!$B$11:$FU$167,' 3. Master Data '!$FS$4,FALSE)</f>
        <v>8.00602428639016</v>
      </c>
      <c r="H112" s="337" t="s">
        <v>125</v>
      </c>
      <c r="I112" s="338">
        <v>38.69047619047615</v>
      </c>
      <c r="J112" s="338">
        <v>338.6107936507939</v>
      </c>
    </row>
    <row r="113" spans="1:10" ht="12.75">
      <c r="A113" t="str">
        <f>' 3. Master Data '!B105</f>
        <v>LaRue TB #134</v>
      </c>
      <c r="B113" s="345">
        <f>VLOOKUP(A113,'4. 2011 Fuel saved table'!$B$3:$E$123,3,FALSE)</f>
        <v>452.50333333333333</v>
      </c>
      <c r="C113" s="60">
        <f>VLOOKUP(A113,'6. 2012 Fuel saved table'!$B$3:$E$159,3,FALSE)</f>
        <v>828.2350000000006</v>
      </c>
      <c r="D113" s="347">
        <f t="shared" si="3"/>
        <v>-0.8303401079918393</v>
      </c>
      <c r="E113" s="341">
        <f>VLOOKUP(A113,' 3. Master Data '!$B$11:$FU$167,' 3. Master Data '!$CF$4,FALSE)</f>
        <v>9.134222222222222</v>
      </c>
      <c r="F113" s="341">
        <f>VLOOKUP(A113,' 3. Master Data '!$B$11:$FU$167,' 3. Master Data '!$FS$4,FALSE)</f>
        <v>9.185498810905061</v>
      </c>
      <c r="H113" s="337" t="s">
        <v>136</v>
      </c>
      <c r="I113" s="338">
        <v>25.852222222222224</v>
      </c>
      <c r="J113" s="338">
        <v>63.16750000000002</v>
      </c>
    </row>
    <row r="114" spans="1:10" ht="12.75">
      <c r="A114" t="str">
        <f>' 3. Master Data '!B92</f>
        <v>Jefferson IC #1127</v>
      </c>
      <c r="B114" s="345">
        <f>VLOOKUP(A114,'4. 2011 Fuel saved table'!$B$3:$E$123,3,FALSE)</f>
        <v>280.65159128978223</v>
      </c>
      <c r="C114" s="60">
        <f>VLOOKUP(A114,'6. 2012 Fuel saved table'!$B$3:$E$159,3,FALSE)</f>
        <v>514.3869346733668</v>
      </c>
      <c r="D114" s="347">
        <f t="shared" si="3"/>
        <v>-0.8328309927245163</v>
      </c>
      <c r="E114" s="341">
        <f>VLOOKUP(A114,' 3. Master Data '!$B$11:$FU$167,' 3. Master Data '!$CF$4,FALSE)</f>
        <v>8.516337386018238</v>
      </c>
      <c r="F114" s="341">
        <f>VLOOKUP(A114,' 3. Master Data '!$B$11:$FU$167,' 3. Master Data '!$FS$4,FALSE)</f>
        <v>7.4768155053974485</v>
      </c>
      <c r="H114" s="337" t="s">
        <v>135</v>
      </c>
      <c r="I114" s="338">
        <v>22.761739130434762</v>
      </c>
      <c r="J114" s="338">
        <v>174.03086956521702</v>
      </c>
    </row>
    <row r="115" spans="1:10" ht="12.75">
      <c r="A115" t="str">
        <f>' 3. Master Data '!B142</f>
        <v>Pike TB #422</v>
      </c>
      <c r="B115" s="345">
        <f>VLOOKUP(A115,'4. 2011 Fuel saved table'!$B$3:$E$123,3,FALSE)</f>
        <v>161.8953968253968</v>
      </c>
      <c r="C115" s="60">
        <f>VLOOKUP(A115,'6. 2012 Fuel saved table'!$B$3:$E$159,3,FALSE)</f>
        <v>297.3122222222222</v>
      </c>
      <c r="D115" s="347">
        <f t="shared" si="3"/>
        <v>-0.8364464219008748</v>
      </c>
      <c r="E115" s="341">
        <f>VLOOKUP(A115,' 3. Master Data '!$B$11:$FU$167,' 3. Master Data '!$CF$4,FALSE)</f>
        <v>8.320765557822993</v>
      </c>
      <c r="F115" s="341">
        <f>VLOOKUP(A115,' 3. Master Data '!$B$11:$FU$167,' 3. Master Data '!$FS$4,FALSE)</f>
        <v>8.136862441282325</v>
      </c>
      <c r="H115" s="337" t="s">
        <v>133</v>
      </c>
      <c r="I115" s="338">
        <v>21.037027027027023</v>
      </c>
      <c r="J115" s="338">
        <v>24.628918918919</v>
      </c>
    </row>
    <row r="116" spans="1:10" ht="12.75">
      <c r="A116" t="str">
        <f>' 3. Master Data '!B138</f>
        <v>Pike TB #418</v>
      </c>
      <c r="B116" s="345">
        <f>VLOOKUP(A116,'4. 2011 Fuel saved table'!$B$3:$E$123,3,FALSE)</f>
        <v>329.3809523809524</v>
      </c>
      <c r="C116" s="60">
        <f>VLOOKUP(A116,'6. 2012 Fuel saved table'!$B$3:$E$159,3,FALSE)</f>
        <v>610.6461904761904</v>
      </c>
      <c r="D116" s="347">
        <f t="shared" si="3"/>
        <v>-0.853920774902414</v>
      </c>
      <c r="E116" s="341">
        <f>VLOOKUP(A116,' 3. Master Data '!$B$11:$FU$167,' 3. Master Data '!$CF$4,FALSE)</f>
        <v>9.578199052132701</v>
      </c>
      <c r="F116" s="341">
        <f>VLOOKUP(A116,' 3. Master Data '!$B$11:$FU$167,' 3. Master Data '!$FS$4,FALSE)</f>
        <v>9.790578243945813</v>
      </c>
      <c r="H116" s="337" t="s">
        <v>87</v>
      </c>
      <c r="I116" s="338">
        <v>19.715000000000032</v>
      </c>
      <c r="J116" s="338">
        <v>0.8608333333334031</v>
      </c>
    </row>
    <row r="117" spans="1:10" ht="12.75">
      <c r="A117" t="str">
        <f>' 3. Master Data '!B18</f>
        <v>Boone TB #294</v>
      </c>
      <c r="B117" s="345">
        <f>VLOOKUP(A117,'4. 2011 Fuel saved table'!$B$3:$E$123,3,FALSE)</f>
        <v>260.68809523809534</v>
      </c>
      <c r="C117" s="60">
        <f>VLOOKUP(A117,'6. 2012 Fuel saved table'!$B$3:$E$159,3,FALSE)</f>
        <v>490.74761904761885</v>
      </c>
      <c r="D117" s="347">
        <f t="shared" si="3"/>
        <v>-0.8825087451707463</v>
      </c>
      <c r="E117" s="341">
        <f>VLOOKUP(A117,' 3. Master Data '!$B$11:$FU$167,' 3. Master Data '!$CF$4,FALSE)</f>
        <v>9.485597905149842</v>
      </c>
      <c r="F117" s="341">
        <f>VLOOKUP(A117,' 3. Master Data '!$B$11:$FU$167,' 3. Master Data '!$FS$4,FALSE)</f>
        <v>9.373575902177153</v>
      </c>
      <c r="H117" s="337" t="s">
        <v>139</v>
      </c>
      <c r="I117" s="338">
        <v>6.6564705882352655</v>
      </c>
      <c r="J117" s="338">
        <v>-33.263529411764694</v>
      </c>
    </row>
    <row r="118" spans="1:10" ht="12.75">
      <c r="A118" t="str">
        <f>' 3. Master Data '!B140</f>
        <v>Pike TB #420</v>
      </c>
      <c r="B118" s="345">
        <f>VLOOKUP(A118,'4. 2011 Fuel saved table'!$B$3:$E$123,3,FALSE)</f>
        <v>155.51952380952383</v>
      </c>
      <c r="C118" s="60">
        <f>VLOOKUP(A118,'6. 2012 Fuel saved table'!$B$3:$E$159,3,FALSE)</f>
        <v>293.41746031746027</v>
      </c>
      <c r="D118" s="347">
        <f t="shared" si="3"/>
        <v>-0.8866921215424384</v>
      </c>
      <c r="E118" s="341">
        <f>VLOOKUP(A118,' 3. Master Data '!$B$11:$FU$167,' 3. Master Data '!$CF$4,FALSE)</f>
        <v>9.016385261581968</v>
      </c>
      <c r="F118" s="341">
        <f>VLOOKUP(A118,' 3. Master Data '!$B$11:$FU$167,' 3. Master Data '!$FS$4,FALSE)</f>
        <v>8.643768226195004</v>
      </c>
      <c r="H118" s="337" t="s">
        <v>89</v>
      </c>
      <c r="I118" s="338">
        <v>-4.2595238095238415</v>
      </c>
      <c r="J118" s="338">
        <v>-184.47857142857174</v>
      </c>
    </row>
    <row r="119" spans="1:10" ht="12.75">
      <c r="A119" t="str">
        <f>' 3. Master Data '!B158</f>
        <v>Simpson TB #910</v>
      </c>
      <c r="B119" s="345">
        <f>VLOOKUP(A119,'4. 2011 Fuel saved table'!$B$3:$E$123,3,FALSE)</f>
        <v>552.4652173913041</v>
      </c>
      <c r="C119" s="60">
        <f>VLOOKUP(A119,'6. 2012 Fuel saved table'!$B$3:$E$159,3,FALSE)</f>
        <v>1046.0704347826086</v>
      </c>
      <c r="D119" s="347">
        <f t="shared" si="3"/>
        <v>-0.8934593560877337</v>
      </c>
      <c r="E119" s="341">
        <f>VLOOKUP(A119,' 3. Master Data '!$B$11:$FU$167,' 3. Master Data '!$CF$4,FALSE)</f>
        <v>8.703989399460507</v>
      </c>
      <c r="F119" s="341">
        <f>VLOOKUP(A119,' 3. Master Data '!$B$11:$FU$167,' 3. Master Data '!$FS$4,FALSE)</f>
        <v>9.006514011545443</v>
      </c>
      <c r="H119" s="337" t="s">
        <v>138</v>
      </c>
      <c r="I119" s="338">
        <v>-27.724117647058847</v>
      </c>
      <c r="J119" s="338">
        <v>-26.930000000000064</v>
      </c>
    </row>
    <row r="120" spans="1:10" ht="12.75">
      <c r="A120" t="str">
        <f>' 3. Master Data '!B25</f>
        <v>BreathittTB #1060</v>
      </c>
      <c r="B120" s="345">
        <f>VLOOKUP(A120,'4. 2011 Fuel saved table'!$B$3:$E$123,3,FALSE)</f>
        <v>358.9677419354838</v>
      </c>
      <c r="C120" s="60">
        <f>VLOOKUP(A120,'6. 2012 Fuel saved table'!$B$3:$E$159,3,FALSE)</f>
        <v>686.211935483871</v>
      </c>
      <c r="D120" s="347">
        <f t="shared" si="3"/>
        <v>-0.9116256290438539</v>
      </c>
      <c r="E120" s="341">
        <f>VLOOKUP(A120,' 3. Master Data '!$B$11:$FU$167,' 3. Master Data '!$CF$4,FALSE)</f>
        <v>9.58751902587519</v>
      </c>
      <c r="F120" s="341">
        <f>VLOOKUP(A120,' 3. Master Data '!$B$11:$FU$167,' 3. Master Data '!$FS$4,FALSE)</f>
        <v>9.422677210683393</v>
      </c>
      <c r="H120" s="337" t="s">
        <v>40</v>
      </c>
      <c r="I120" s="338">
        <v>-68.44444444444446</v>
      </c>
      <c r="J120" s="338">
        <v>-307.8511111111113</v>
      </c>
    </row>
    <row r="121" spans="1:10" ht="12.75">
      <c r="A121" t="str">
        <f>' 3. Master Data '!B148</f>
        <v>Pike TB #429</v>
      </c>
      <c r="B121" s="345">
        <f>VLOOKUP(A121,'4. 2011 Fuel saved table'!$B$3:$E$123,3,FALSE)</f>
        <v>167.4920634920635</v>
      </c>
      <c r="C121" s="60">
        <f>VLOOKUP(A121,'6. 2012 Fuel saved table'!$B$3:$E$159,3,FALSE)</f>
        <v>328.82841269841265</v>
      </c>
      <c r="D121" s="347">
        <f t="shared" si="3"/>
        <v>-0.9632477255496585</v>
      </c>
      <c r="E121" s="341">
        <f>VLOOKUP(A121,' 3. Master Data '!$B$11:$FU$167,' 3. Master Data '!$CF$4,FALSE)</f>
        <v>8.614035087719298</v>
      </c>
      <c r="F121" s="341">
        <f>VLOOKUP(A121,' 3. Master Data '!$B$11:$FU$167,' 3. Master Data '!$FS$4,FALSE)</f>
        <v>8.75286832352558</v>
      </c>
      <c r="H121" s="337" t="s">
        <v>33</v>
      </c>
      <c r="I121" s="338">
        <v>-151.88781609195405</v>
      </c>
      <c r="J121" s="338">
        <v>-126.8791954022987</v>
      </c>
    </row>
    <row r="122" spans="1:10" ht="12.75">
      <c r="A122" t="str">
        <f>' 3. Master Data '!B108</f>
        <v>Madison TB #108</v>
      </c>
      <c r="B122" s="345">
        <f>VLOOKUP(A122,'4. 2011 Fuel saved table'!$B$3:$E$123,3,FALSE)</f>
        <v>147.14389830508475</v>
      </c>
      <c r="C122" s="60">
        <f>VLOOKUP(A122,'6. 2012 Fuel saved table'!$B$3:$E$159,3,FALSE)</f>
        <v>321.4032203389829</v>
      </c>
      <c r="D122" s="347">
        <f t="shared" si="3"/>
        <v>-1.184278274812272</v>
      </c>
      <c r="E122" s="341">
        <f>VLOOKUP(A122,' 3. Master Data '!$B$11:$FU$167,' 3. Master Data '!$CF$4,FALSE)</f>
        <v>8.859027233375372</v>
      </c>
      <c r="F122" s="341">
        <f>VLOOKUP(A122,' 3. Master Data '!$B$11:$FU$167,' 3. Master Data '!$FS$4,FALSE)</f>
        <v>7.647738688835841</v>
      </c>
      <c r="H122" s="337" t="s">
        <v>37</v>
      </c>
      <c r="I122" s="338">
        <v>-177.3608695652174</v>
      </c>
      <c r="J122" s="338">
        <v>-35.08478260869572</v>
      </c>
    </row>
    <row r="123" spans="1:10" ht="12.75">
      <c r="A123" t="str">
        <f>' 3. Master Data '!B97</f>
        <v>Jefferson IC #1122</v>
      </c>
      <c r="B123" s="345">
        <f>VLOOKUP(A123,'4. 2011 Fuel saved table'!$B$3:$E$123,3,FALSE)</f>
        <v>361.14596314907874</v>
      </c>
      <c r="C123" s="60">
        <f>VLOOKUP(A123,'6. 2012 Fuel saved table'!$B$3:$E$159,3,FALSE)</f>
        <v>794.165594639866</v>
      </c>
      <c r="D123" s="347">
        <f t="shared" si="3"/>
        <v>-1.1990155662131532</v>
      </c>
      <c r="E123" s="341">
        <f>VLOOKUP(A123,' 3. Master Data '!$B$11:$FU$167,' 3. Master Data '!$CF$4,FALSE)</f>
        <v>8.566451504130638</v>
      </c>
      <c r="F123" s="341">
        <f>VLOOKUP(A123,' 3. Master Data '!$B$11:$FU$167,' 3. Master Data '!$FS$4,FALSE)</f>
        <v>7.869034935232434</v>
      </c>
      <c r="H123" s="337" t="s">
        <v>188</v>
      </c>
      <c r="I123" s="338" t="e">
        <v>#N/A</v>
      </c>
      <c r="J123" s="338">
        <v>356.55610169491524</v>
      </c>
    </row>
    <row r="124" spans="1:10" ht="12.75">
      <c r="A124" t="str">
        <f>' 3. Master Data '!B152</f>
        <v>Pike TB #433</v>
      </c>
      <c r="B124" s="345">
        <f>VLOOKUP(A124,'4. 2011 Fuel saved table'!$B$3:$E$123,3,FALSE)</f>
        <v>272.20698412698414</v>
      </c>
      <c r="C124" s="60">
        <f>VLOOKUP(A124,'6. 2012 Fuel saved table'!$B$3:$E$159,3,FALSE)</f>
        <v>601.4877777777776</v>
      </c>
      <c r="D124" s="347">
        <f t="shared" si="3"/>
        <v>-1.2096706287932146</v>
      </c>
      <c r="E124" s="341">
        <f>VLOOKUP(A124,' 3. Master Data '!$B$11:$FU$167,' 3. Master Data '!$CF$4,FALSE)</f>
        <v>8.71223203736004</v>
      </c>
      <c r="F124" s="341">
        <f>VLOOKUP(A124,' 3. Master Data '!$B$11:$FU$167,' 3. Master Data '!$FS$4,FALSE)</f>
        <v>9.137227742046585</v>
      </c>
      <c r="H124" s="337" t="s">
        <v>174</v>
      </c>
      <c r="I124" s="338" t="e">
        <v>#N/A</v>
      </c>
      <c r="J124" s="338">
        <v>384.0380904522614</v>
      </c>
    </row>
    <row r="125" spans="1:10" ht="12.75">
      <c r="A125" t="str">
        <f>' 3. Master Data '!B131</f>
        <v>Pike TB #411</v>
      </c>
      <c r="B125" s="345">
        <f>VLOOKUP(A125,'4. 2011 Fuel saved table'!$B$3:$E$123,3,FALSE)</f>
        <v>124.44555555555553</v>
      </c>
      <c r="C125" s="60">
        <f>VLOOKUP(A125,'6. 2012 Fuel saved table'!$B$3:$E$159,3,FALSE)</f>
        <v>279.24079365079353</v>
      </c>
      <c r="D125" s="347">
        <f t="shared" si="3"/>
        <v>-1.2438792000581622</v>
      </c>
      <c r="E125" s="341">
        <f>VLOOKUP(A125,' 3. Master Data '!$B$11:$FU$167,' 3. Master Data '!$CF$4,FALSE)</f>
        <v>8.397902116614487</v>
      </c>
      <c r="F125" s="341">
        <f>VLOOKUP(A125,' 3. Master Data '!$B$11:$FU$167,' 3. Master Data '!$FS$4,FALSE)</f>
        <v>8.741288630465855</v>
      </c>
      <c r="H125" s="337" t="s">
        <v>171</v>
      </c>
      <c r="I125" s="338" t="e">
        <v>#N/A</v>
      </c>
      <c r="J125" s="338">
        <v>403.0209547738691</v>
      </c>
    </row>
    <row r="126" spans="1:10" ht="12.75">
      <c r="A126" t="str">
        <f>' 3. Master Data '!B26</f>
        <v>BreathittTB #1018</v>
      </c>
      <c r="B126" s="345">
        <f>VLOOKUP(A126,'4. 2011 Fuel saved table'!$B$3:$E$123,3,FALSE)</f>
        <v>200.21419354838707</v>
      </c>
      <c r="C126" s="60">
        <f>VLOOKUP(A126,'6. 2012 Fuel saved table'!$B$3:$E$159,3,FALSE)</f>
        <v>451.3445161290323</v>
      </c>
      <c r="D126" s="347">
        <f t="shared" si="3"/>
        <v>-1.2543082891870645</v>
      </c>
      <c r="E126" s="341">
        <f>VLOOKUP(A126,' 3. Master Data '!$B$11:$FU$167,' 3. Master Data '!$CF$4,FALSE)</f>
        <v>9.302854571814228</v>
      </c>
      <c r="F126" s="341">
        <f>VLOOKUP(A126,' 3. Master Data '!$B$11:$FU$167,' 3. Master Data '!$FS$4,FALSE)</f>
        <v>9.946500294542924</v>
      </c>
      <c r="H126" s="337" t="s">
        <v>187</v>
      </c>
      <c r="I126" s="338" t="e">
        <v>#N/A</v>
      </c>
      <c r="J126" s="338">
        <v>331.8195309882749</v>
      </c>
    </row>
    <row r="127" spans="1:10" ht="12.75">
      <c r="A127" t="str">
        <f>' 3. Master Data '!B22</f>
        <v>BreathittTB #18</v>
      </c>
      <c r="B127" s="345">
        <f>VLOOKUP(A127,'4. 2011 Fuel saved table'!$B$3:$E$123,3,FALSE)</f>
        <v>267.45494880546073</v>
      </c>
      <c r="C127" s="60">
        <f>VLOOKUP(A127,'6. 2012 Fuel saved table'!$B$3:$E$159,3,FALSE)</f>
        <v>622.5187713310581</v>
      </c>
      <c r="D127" s="347">
        <f t="shared" si="3"/>
        <v>-1.3275649753778194</v>
      </c>
      <c r="E127" s="341">
        <f>VLOOKUP(A127,' 3. Master Data '!$B$11:$FU$167,' 3. Master Data '!$CF$4,FALSE)</f>
        <v>7.651388730140588</v>
      </c>
      <c r="F127" s="341">
        <f>VLOOKUP(A127,' 3. Master Data '!$B$11:$FU$167,' 3. Master Data '!$FS$4,FALSE)</f>
        <v>8.267894389438945</v>
      </c>
      <c r="H127" s="337" t="s">
        <v>183</v>
      </c>
      <c r="I127" s="338" t="e">
        <v>#N/A</v>
      </c>
      <c r="J127" s="338">
        <v>-151.9434505862647</v>
      </c>
    </row>
    <row r="128" spans="1:10" ht="12.75">
      <c r="A128" t="str">
        <f>' 3. Master Data '!B149</f>
        <v>Pike TB #430</v>
      </c>
      <c r="B128" s="345">
        <f>VLOOKUP(A128,'4. 2011 Fuel saved table'!$B$3:$E$123,3,FALSE)</f>
        <v>321.34920634920627</v>
      </c>
      <c r="C128" s="60">
        <f>VLOOKUP(A128,'6. 2012 Fuel saved table'!$B$3:$E$159,3,FALSE)</f>
        <v>769.7806349206348</v>
      </c>
      <c r="D128" s="347">
        <f t="shared" si="3"/>
        <v>-1.3954645591504078</v>
      </c>
      <c r="E128" s="341">
        <f>VLOOKUP(A128,' 3. Master Data '!$B$11:$FU$167,' 3. Master Data '!$CF$4,FALSE)</f>
        <v>9.092413793103448</v>
      </c>
      <c r="F128" s="341">
        <f>VLOOKUP(A128,' 3. Master Data '!$B$11:$FU$167,' 3. Master Data '!$FS$4,FALSE)</f>
        <v>9.294256748413227</v>
      </c>
      <c r="H128" s="337" t="s">
        <v>167</v>
      </c>
      <c r="I128" s="338" t="e">
        <v>#N/A</v>
      </c>
      <c r="J128" s="338">
        <v>322.0158730158728</v>
      </c>
    </row>
    <row r="129" spans="1:10" ht="12.75">
      <c r="A129" t="str">
        <f>' 3. Master Data '!B164</f>
        <v>Warren TB #1104</v>
      </c>
      <c r="B129" s="345">
        <f>VLOOKUP(A129,'4. 2011 Fuel saved table'!$B$3:$E$123,3,FALSE)</f>
        <v>25.852222222222224</v>
      </c>
      <c r="C129" s="60">
        <f>VLOOKUP(A129,'6. 2012 Fuel saved table'!$B$3:$E$159,3,FALSE)</f>
        <v>63.16750000000002</v>
      </c>
      <c r="D129" s="347">
        <f t="shared" si="3"/>
        <v>-1.4434069712468307</v>
      </c>
      <c r="E129" s="341">
        <f>VLOOKUP(A129,' 3. Master Data '!$B$11:$FU$167,' 3. Master Data '!$CF$4,FALSE)</f>
        <v>8.142126841119603</v>
      </c>
      <c r="F129" s="341">
        <f>VLOOKUP(A129,' 3. Master Data '!$B$11:$FU$167,' 3. Master Data '!$FS$4,FALSE)</f>
        <v>7.614092432078083</v>
      </c>
      <c r="H129" s="337" t="s">
        <v>165</v>
      </c>
      <c r="I129" s="338" t="e">
        <v>#N/A</v>
      </c>
      <c r="J129" s="338">
        <v>219.5238095238094</v>
      </c>
    </row>
    <row r="130" spans="1:10" ht="12.75">
      <c r="A130" t="str">
        <f>' 3. Master Data '!B141</f>
        <v>Pike TB #421</v>
      </c>
      <c r="B130" s="345">
        <f>VLOOKUP(A130,'4. 2011 Fuel saved table'!$B$3:$E$123,3,FALSE)</f>
        <v>214.1492063492064</v>
      </c>
      <c r="C130" s="60">
        <f>VLOOKUP(A130,'6. 2012 Fuel saved table'!$B$3:$E$159,3,FALSE)</f>
        <v>523.3915873015875</v>
      </c>
      <c r="D130" s="347">
        <f aca="true" t="shared" si="4" ref="D130:D156">(B130-C130)/B130</f>
        <v>-1.4440510250974699</v>
      </c>
      <c r="E130" s="341">
        <f>VLOOKUP(A130,' 3. Master Data '!$B$11:$FU$167,' 3. Master Data '!$CF$4,FALSE)</f>
        <v>11.256429096252756</v>
      </c>
      <c r="F130" s="341">
        <f>VLOOKUP(A130,' 3. Master Data '!$B$11:$FU$167,' 3. Master Data '!$FS$4,FALSE)</f>
        <v>11.329464163145774</v>
      </c>
      <c r="H130" s="337" t="s">
        <v>30</v>
      </c>
      <c r="I130" s="338" t="e">
        <v>#N/A</v>
      </c>
      <c r="J130" s="338">
        <v>607.6584615384616</v>
      </c>
    </row>
    <row r="131" spans="1:10" ht="12.75">
      <c r="A131" t="str">
        <f>' 3. Master Data '!B155</f>
        <v>Pike TB #436</v>
      </c>
      <c r="B131" s="345">
        <f>VLOOKUP(A131,'4. 2011 Fuel saved table'!$B$3:$E$123,3,FALSE)</f>
        <v>115.63730158730152</v>
      </c>
      <c r="C131" s="60">
        <f>VLOOKUP(A131,'6. 2012 Fuel saved table'!$B$3:$E$159,3,FALSE)</f>
        <v>296.9874603174602</v>
      </c>
      <c r="D131" s="347">
        <f t="shared" si="4"/>
        <v>-1.5682669540091836</v>
      </c>
      <c r="E131" s="341">
        <f>VLOOKUP(A131,' 3. Master Data '!$B$11:$FU$167,' 3. Master Data '!$CF$4,FALSE)</f>
        <v>8.756634631596695</v>
      </c>
      <c r="F131" s="341">
        <f>VLOOKUP(A131,' 3. Master Data '!$B$11:$FU$167,' 3. Master Data '!$FS$4,FALSE)</f>
        <v>8.800261916534149</v>
      </c>
      <c r="H131" s="337" t="s">
        <v>92</v>
      </c>
      <c r="I131" s="338" t="e">
        <v>#N/A</v>
      </c>
      <c r="J131" s="338">
        <v>-24.5473333333332</v>
      </c>
    </row>
    <row r="132" spans="1:10" ht="12.75">
      <c r="A132" t="str">
        <f>' 3. Master Data '!B130</f>
        <v>Pike TB #410</v>
      </c>
      <c r="B132" s="345">
        <f>VLOOKUP(A132,'4. 2011 Fuel saved table'!$B$3:$E$123,3,FALSE)</f>
        <v>156.73492063492063</v>
      </c>
      <c r="C132" s="60">
        <f>VLOOKUP(A132,'6. 2012 Fuel saved table'!$B$3:$E$159,3,FALSE)</f>
        <v>413.8674603174603</v>
      </c>
      <c r="D132" s="347">
        <f t="shared" si="4"/>
        <v>-1.6405567989629646</v>
      </c>
      <c r="E132" s="341">
        <f>VLOOKUP(A132,' 3. Master Data '!$B$11:$FU$167,' 3. Master Data '!$CF$4,FALSE)</f>
        <v>8.54875882486905</v>
      </c>
      <c r="F132" s="341">
        <f>VLOOKUP(A132,' 3. Master Data '!$B$11:$FU$167,' 3. Master Data '!$FS$4,FALSE)</f>
        <v>9.563489580073847</v>
      </c>
      <c r="H132" s="337" t="s">
        <v>185</v>
      </c>
      <c r="I132" s="338" t="e">
        <v>#N/A</v>
      </c>
      <c r="J132" s="338">
        <v>433.7418927973199</v>
      </c>
    </row>
    <row r="133" spans="1:10" ht="12.75">
      <c r="A133" t="str">
        <f>' 3. Master Data '!B145</f>
        <v>Pike TB #426</v>
      </c>
      <c r="B133" s="345">
        <f>VLOOKUP(A133,'4. 2011 Fuel saved table'!$B$3:$E$123,3,FALSE)</f>
        <v>108.3650793650794</v>
      </c>
      <c r="C133" s="60">
        <f>VLOOKUP(A133,'6. 2012 Fuel saved table'!$B$3:$E$159,3,FALSE)</f>
        <v>293.98888888888905</v>
      </c>
      <c r="D133" s="347">
        <f t="shared" si="4"/>
        <v>-1.7129485864948009</v>
      </c>
      <c r="E133" s="341">
        <f>VLOOKUP(A133,' 3. Master Data '!$B$11:$FU$167,' 3. Master Data '!$CF$4,FALSE)</f>
        <v>8.002493765586035</v>
      </c>
      <c r="F133" s="341">
        <f>VLOOKUP(A133,' 3. Master Data '!$B$11:$FU$167,' 3. Master Data '!$FS$4,FALSE)</f>
        <v>8.198257661166343</v>
      </c>
      <c r="H133" s="337" t="s">
        <v>176</v>
      </c>
      <c r="I133" s="338" t="e">
        <v>#N/A</v>
      </c>
      <c r="J133" s="338">
        <v>668.6898324958124</v>
      </c>
    </row>
    <row r="134" spans="1:10" ht="12.75">
      <c r="A134" t="str">
        <f>' 3. Master Data '!B143</f>
        <v>Pike TB #424</v>
      </c>
      <c r="B134" s="345">
        <f>VLOOKUP(A134,'4. 2011 Fuel saved table'!$B$3:$E$123,3,FALSE)</f>
        <v>121.77777777777783</v>
      </c>
      <c r="C134" s="60">
        <f>VLOOKUP(A134,'6. 2012 Fuel saved table'!$B$3:$E$159,3,FALSE)</f>
        <v>335.6544444444445</v>
      </c>
      <c r="D134" s="347">
        <f t="shared" si="4"/>
        <v>-1.7562864963503642</v>
      </c>
      <c r="E134" s="341">
        <f>VLOOKUP(A134,' 3. Master Data '!$B$11:$FU$167,' 3. Master Data '!$CF$4,FALSE)</f>
        <v>8.14423076923077</v>
      </c>
      <c r="F134" s="341">
        <f>VLOOKUP(A134,' 3. Master Data '!$B$11:$FU$167,' 3. Master Data '!$FS$4,FALSE)</f>
        <v>9.52159539298283</v>
      </c>
      <c r="H134" s="337" t="s">
        <v>31</v>
      </c>
      <c r="I134" s="338" t="e">
        <v>#N/A</v>
      </c>
      <c r="J134" s="338">
        <v>374.45384615384614</v>
      </c>
    </row>
    <row r="135" spans="1:10" ht="12.75">
      <c r="A135" t="str">
        <f>' 3. Master Data '!B96</f>
        <v>Jefferson IC #1123</v>
      </c>
      <c r="B135" s="345">
        <f>VLOOKUP(A135,'4. 2011 Fuel saved table'!$B$3:$E$123,3,FALSE)</f>
        <v>243.43886097152426</v>
      </c>
      <c r="C135" s="60">
        <f>VLOOKUP(A135,'6. 2012 Fuel saved table'!$B$3:$E$159,3,FALSE)</f>
        <v>685.2026800670014</v>
      </c>
      <c r="D135" s="347">
        <f t="shared" si="4"/>
        <v>-1.8146807676164387</v>
      </c>
      <c r="E135" s="341">
        <f>VLOOKUP(A135,' 3. Master Data '!$B$11:$FU$167,' 3. Master Data '!$CF$4,FALSE)</f>
        <v>8.814090019569472</v>
      </c>
      <c r="F135" s="341">
        <f>VLOOKUP(A135,' 3. Master Data '!$B$11:$FU$167,' 3. Master Data '!$FS$4,FALSE)</f>
        <v>7.365177353342427</v>
      </c>
      <c r="H135" s="337" t="s">
        <v>184</v>
      </c>
      <c r="I135" s="338" t="e">
        <v>#N/A</v>
      </c>
      <c r="J135" s="338">
        <v>340.77095477386945</v>
      </c>
    </row>
    <row r="136" spans="1:10" ht="12.75">
      <c r="A136" t="str">
        <f>' 3. Master Data '!B111</f>
        <v>Madison TB #111</v>
      </c>
      <c r="B136" s="345">
        <f>VLOOKUP(A136,'4. 2011 Fuel saved table'!$B$3:$E$123,3,FALSE)</f>
        <v>107.92254237288137</v>
      </c>
      <c r="C136" s="60">
        <f>VLOOKUP(A136,'6. 2012 Fuel saved table'!$B$3:$E$159,3,FALSE)</f>
        <v>313.52627118644045</v>
      </c>
      <c r="D136" s="347">
        <f t="shared" si="4"/>
        <v>-1.9051045712320331</v>
      </c>
      <c r="E136" s="341">
        <f>VLOOKUP(A136,' 3. Master Data '!$B$11:$FU$167,' 3. Master Data '!$CF$4,FALSE)</f>
        <v>7.626386139956078</v>
      </c>
      <c r="F136" s="341">
        <f>VLOOKUP(A136,' 3. Master Data '!$B$11:$FU$167,' 3. Master Data '!$FS$4,FALSE)</f>
        <v>7.588317437137771</v>
      </c>
      <c r="H136" s="337" t="s">
        <v>161</v>
      </c>
      <c r="I136" s="338" t="e">
        <v>#N/A</v>
      </c>
      <c r="J136" s="338">
        <v>369.69841269841254</v>
      </c>
    </row>
    <row r="137" spans="1:10" ht="12.75">
      <c r="A137" t="str">
        <f>' 3. Master Data '!B93</f>
        <v>Jefferson IC #1126</v>
      </c>
      <c r="B137" s="345">
        <f>VLOOKUP(A137,'4. 2011 Fuel saved table'!$B$3:$E$123,3,FALSE)</f>
        <v>231.4931155778894</v>
      </c>
      <c r="C137" s="60">
        <f>VLOOKUP(A137,'6. 2012 Fuel saved table'!$B$3:$E$159,3,FALSE)</f>
        <v>684.0512730318264</v>
      </c>
      <c r="D137" s="347">
        <f t="shared" si="4"/>
        <v>-1.954952985639294</v>
      </c>
      <c r="E137" s="341">
        <f>VLOOKUP(A137,' 3. Master Data '!$B$11:$FU$167,' 3. Master Data '!$CF$4,FALSE)</f>
        <v>7.978361646781858</v>
      </c>
      <c r="F137" s="341">
        <f>VLOOKUP(A137,' 3. Master Data '!$B$11:$FU$167,' 3. Master Data '!$FS$4,FALSE)</f>
        <v>7.6845293823760334</v>
      </c>
      <c r="H137" s="337" t="s">
        <v>189</v>
      </c>
      <c r="I137" s="338" t="e">
        <v>#N/A</v>
      </c>
      <c r="J137" s="338">
        <v>317.91932203389797</v>
      </c>
    </row>
    <row r="138" spans="1:10" ht="12.75">
      <c r="A138" t="str">
        <f>' 3. Master Data '!B160</f>
        <v>Trigg TB #10</v>
      </c>
      <c r="B138" s="345">
        <f>VLOOKUP(A138,'4. 2011 Fuel saved table'!$B$3:$E$123,3,FALSE)</f>
        <v>144.1942857142858</v>
      </c>
      <c r="C138" s="60">
        <f>VLOOKUP(A138,'6. 2012 Fuel saved table'!$B$3:$E$159,3,FALSE)</f>
        <v>463.7514285714285</v>
      </c>
      <c r="D138" s="347">
        <f t="shared" si="4"/>
        <v>-2.2161567726083833</v>
      </c>
      <c r="E138" s="341">
        <f>VLOOKUP(A138,' 3. Master Data '!$B$11:$FU$167,' 3. Master Data '!$CF$4,FALSE)</f>
        <v>8.922334164968483</v>
      </c>
      <c r="F138" s="341">
        <f>VLOOKUP(A138,' 3. Master Data '!$B$11:$FU$167,' 3. Master Data '!$FS$4,FALSE)</f>
        <v>9.35118672547784</v>
      </c>
      <c r="H138" s="337" t="s">
        <v>170</v>
      </c>
      <c r="I138" s="338" t="e">
        <v>#N/A</v>
      </c>
      <c r="J138" s="338">
        <v>491.33465661641503</v>
      </c>
    </row>
    <row r="139" spans="1:10" ht="12.75">
      <c r="A139" t="str">
        <f>' 3. Master Data '!B90</f>
        <v>Jefferson IC #1129</v>
      </c>
      <c r="B139" s="345">
        <f>VLOOKUP(A139,'4. 2011 Fuel saved table'!$B$3:$E$123,3,FALSE)</f>
        <v>324.1024120603016</v>
      </c>
      <c r="C139" s="60">
        <f>VLOOKUP(A139,'6. 2012 Fuel saved table'!$B$3:$E$159,3,FALSE)</f>
        <v>1081.6982579564487</v>
      </c>
      <c r="D139" s="347">
        <f t="shared" si="4"/>
        <v>-2.3375199248908736</v>
      </c>
      <c r="E139" s="341">
        <f>VLOOKUP(A139,' 3. Master Data '!$B$11:$FU$167,' 3. Master Data '!$CF$4,FALSE)</f>
        <v>8.286181139122315</v>
      </c>
      <c r="F139" s="341">
        <f>VLOOKUP(A139,' 3. Master Data '!$B$11:$FU$167,' 3. Master Data '!$FS$4,FALSE)</f>
        <v>8.125726894599447</v>
      </c>
      <c r="H139" s="337" t="s">
        <v>186</v>
      </c>
      <c r="I139" s="338" t="e">
        <v>#N/A</v>
      </c>
      <c r="J139" s="338">
        <v>706.6888442211057</v>
      </c>
    </row>
    <row r="140" spans="1:10" ht="12.75">
      <c r="A140" t="str">
        <f>' 3. Master Data '!B95</f>
        <v>Jefferson IC #1124</v>
      </c>
      <c r="B140" s="345">
        <f>VLOOKUP(A140,'4. 2011 Fuel saved table'!$B$3:$E$123,3,FALSE)</f>
        <v>297.0854271356784</v>
      </c>
      <c r="C140" s="60">
        <f>VLOOKUP(A140,'6. 2012 Fuel saved table'!$B$3:$E$159,3,FALSE)</f>
        <v>1008.6348408710219</v>
      </c>
      <c r="D140" s="347">
        <f t="shared" si="4"/>
        <v>-2.395100360847993</v>
      </c>
      <c r="E140" s="341">
        <f>VLOOKUP(A140,' 3. Master Data '!$B$11:$FU$167,' 3. Master Data '!$CF$4,FALSE)</f>
        <v>8.901570247933885</v>
      </c>
      <c r="F140" s="341">
        <f>VLOOKUP(A140,' 3. Master Data '!$B$11:$FU$167,' 3. Master Data '!$FS$4,FALSE)</f>
        <v>8.225262172284644</v>
      </c>
      <c r="H140" s="337" t="s">
        <v>182</v>
      </c>
      <c r="I140" s="338" t="e">
        <v>#N/A</v>
      </c>
      <c r="J140" s="338">
        <v>-147.0155108877725</v>
      </c>
    </row>
    <row r="141" spans="1:10" ht="12.75">
      <c r="A141" t="str">
        <f>' 3. Master Data '!B85</f>
        <v>Jefferson IC #1134</v>
      </c>
      <c r="B141" s="345">
        <f>VLOOKUP(A141,'4. 2011 Fuel saved table'!$B$3:$E$123,3,FALSE)</f>
        <v>395.20938023450594</v>
      </c>
      <c r="C141" s="60">
        <f>VLOOKUP(A141,'6. 2012 Fuel saved table'!$B$3:$E$159,3,FALSE)</f>
        <v>1349.760703517588</v>
      </c>
      <c r="D141" s="347">
        <f t="shared" si="4"/>
        <v>-2.4153053318640323</v>
      </c>
      <c r="E141" s="341">
        <f>VLOOKUP(A141,' 3. Master Data '!$B$11:$FU$167,' 3. Master Data '!$CF$4,FALSE)</f>
        <v>8.46144667370644</v>
      </c>
      <c r="F141" s="341">
        <f>VLOOKUP(A141,' 3. Master Data '!$B$11:$FU$167,' 3. Master Data '!$FS$4,FALSE)</f>
        <v>8.86194991350785</v>
      </c>
      <c r="H141" s="337" t="s">
        <v>190</v>
      </c>
      <c r="I141" s="338" t="e">
        <v>#N/A</v>
      </c>
      <c r="J141" s="338">
        <v>338.45047619047637</v>
      </c>
    </row>
    <row r="142" spans="1:10" ht="12.75">
      <c r="A142" t="str">
        <f>' 3. Master Data '!B94</f>
        <v>Jefferson IC #1125</v>
      </c>
      <c r="B142" s="345">
        <f>VLOOKUP(A142,'4. 2011 Fuel saved table'!$B$3:$E$123,3,FALSE)</f>
        <v>440.5012562814072</v>
      </c>
      <c r="C142" s="60">
        <f>VLOOKUP(A142,'6. 2012 Fuel saved table'!$B$3:$E$159,3,FALSE)</f>
        <v>1527.557370184255</v>
      </c>
      <c r="D142" s="347">
        <f t="shared" si="4"/>
        <v>-2.4677707461710376</v>
      </c>
      <c r="E142" s="341">
        <f>VLOOKUP(A142,' 3. Master Data '!$B$11:$FU$167,' 3. Master Data '!$CF$4,FALSE)</f>
        <v>9.299905033238367</v>
      </c>
      <c r="F142" s="341">
        <f>VLOOKUP(A142,' 3. Master Data '!$B$11:$FU$167,' 3. Master Data '!$FS$4,FALSE)</f>
        <v>9.106819158999054</v>
      </c>
      <c r="H142" s="337" t="s">
        <v>162</v>
      </c>
      <c r="I142" s="338" t="e">
        <v>#N/A</v>
      </c>
      <c r="J142" s="338">
        <v>146.88888888888914</v>
      </c>
    </row>
    <row r="143" spans="1:10" ht="12.75">
      <c r="A143" t="str">
        <f>' 3. Master Data '!B91</f>
        <v>Jefferson IC #1128</v>
      </c>
      <c r="B143" s="345">
        <f>VLOOKUP(A143,'4. 2011 Fuel saved table'!$B$3:$E$123,3,FALSE)</f>
        <v>350.8957286432162</v>
      </c>
      <c r="C143" s="60">
        <f>VLOOKUP(A143,'6. 2012 Fuel saved table'!$B$3:$E$159,3,FALSE)</f>
        <v>1216.8831658291456</v>
      </c>
      <c r="D143" s="347">
        <f t="shared" si="4"/>
        <v>-2.4679338233451342</v>
      </c>
      <c r="E143" s="341">
        <f>VLOOKUP(A143,' 3. Master Data '!$B$11:$FU$167,' 3. Master Data '!$CF$4,FALSE)</f>
        <v>8.552246533127889</v>
      </c>
      <c r="F143" s="341">
        <f>VLOOKUP(A143,' 3. Master Data '!$B$11:$FU$167,' 3. Master Data '!$FS$4,FALSE)</f>
        <v>8.452204663876312</v>
      </c>
      <c r="H143" s="337" t="s">
        <v>172</v>
      </c>
      <c r="I143" s="338" t="e">
        <v>#N/A</v>
      </c>
      <c r="J143" s="338">
        <v>403.1827638190955</v>
      </c>
    </row>
    <row r="144" spans="1:10" ht="12.75">
      <c r="A144" t="str">
        <f>' 3. Master Data '!B89</f>
        <v>Jefferson IC #1130</v>
      </c>
      <c r="B144" s="345">
        <f>VLOOKUP(A144,'4. 2011 Fuel saved table'!$B$3:$E$123,3,FALSE)</f>
        <v>320.98013400335014</v>
      </c>
      <c r="C144" s="60">
        <f>VLOOKUP(A144,'6. 2012 Fuel saved table'!$B$3:$E$159,3,FALSE)</f>
        <v>1305.3297487437185</v>
      </c>
      <c r="D144" s="347">
        <f t="shared" si="4"/>
        <v>-3.06669949464877</v>
      </c>
      <c r="E144" s="341">
        <f>VLOOKUP(A144,' 3. Master Data '!$B$11:$FU$167,' 3. Master Data '!$CF$4,FALSE)</f>
        <v>8.08885645414538</v>
      </c>
      <c r="F144" s="341">
        <f>VLOOKUP(A144,' 3. Master Data '!$B$11:$FU$167,' 3. Master Data '!$FS$4,FALSE)</f>
        <v>8.521158114593632</v>
      </c>
      <c r="H144" s="337" t="s">
        <v>28</v>
      </c>
      <c r="I144" s="338" t="e">
        <v>#N/A</v>
      </c>
      <c r="J144" s="338">
        <v>531.2769230769229</v>
      </c>
    </row>
    <row r="145" spans="1:10" ht="12.75">
      <c r="A145" t="str">
        <f>' 3. Master Data '!B162</f>
        <v>Warren TB #1102</v>
      </c>
      <c r="B145" s="345">
        <f>VLOOKUP(A145,'4. 2011 Fuel saved table'!$B$3:$E$123,3,FALSE)</f>
        <v>65.46030303030307</v>
      </c>
      <c r="C145" s="60">
        <f>VLOOKUP(A145,'6. 2012 Fuel saved table'!$B$3:$E$159,3,FALSE)</f>
        <v>274.4263636363637</v>
      </c>
      <c r="D145" s="347">
        <f t="shared" si="4"/>
        <v>-3.192256236719917</v>
      </c>
      <c r="E145" s="341">
        <f>VLOOKUP(A145,' 3. Master Data '!$B$11:$FU$167,' 3. Master Data '!$CF$4,FALSE)</f>
        <v>8.658598179825606</v>
      </c>
      <c r="F145" s="341">
        <f>VLOOKUP(A145,' 3. Master Data '!$B$11:$FU$167,' 3. Master Data '!$FS$4,FALSE)</f>
        <v>7.928297984687142</v>
      </c>
      <c r="H145" s="337" t="s">
        <v>173</v>
      </c>
      <c r="I145" s="338" t="e">
        <v>#N/A</v>
      </c>
      <c r="J145" s="338">
        <v>437.0745058626467</v>
      </c>
    </row>
    <row r="146" spans="1:10" ht="12.75">
      <c r="A146" t="str">
        <f>' 3. Master Data '!B154</f>
        <v>Pike TB #435</v>
      </c>
      <c r="B146" s="345">
        <f>VLOOKUP(A146,'4. 2011 Fuel saved table'!$B$3:$E$123,3,FALSE)</f>
        <v>134.73015873015873</v>
      </c>
      <c r="C146" s="60">
        <f>VLOOKUP(A146,'6. 2012 Fuel saved table'!$B$3:$E$159,3,FALSE)</f>
        <v>567.1798412698413</v>
      </c>
      <c r="D146" s="347">
        <f t="shared" si="4"/>
        <v>-3.209746701225259</v>
      </c>
      <c r="E146" s="341">
        <f>VLOOKUP(A146,' 3. Master Data '!$B$11:$FU$167,' 3. Master Data '!$CF$4,FALSE)</f>
        <v>9.092105263157896</v>
      </c>
      <c r="F146" s="341">
        <f>VLOOKUP(A146,' 3. Master Data '!$B$11:$FU$167,' 3. Master Data '!$FS$4,FALSE)</f>
        <v>9.131876144207832</v>
      </c>
      <c r="H146" s="337" t="s">
        <v>29</v>
      </c>
      <c r="I146" s="338" t="e">
        <v>#N/A</v>
      </c>
      <c r="J146" s="338">
        <v>248.08692307692297</v>
      </c>
    </row>
    <row r="147" spans="1:10" ht="12.75">
      <c r="A147" t="str">
        <f>' 3. Master Data '!B47</f>
        <v>Harlan Independent IC #11</v>
      </c>
      <c r="B147" s="345">
        <f>VLOOKUP(A147,'4. 2011 Fuel saved table'!$B$3:$E$123,3,FALSE)</f>
        <v>-68.44444444444446</v>
      </c>
      <c r="C147" s="60">
        <f>VLOOKUP(A147,'6. 2012 Fuel saved table'!$B$3:$E$159,3,FALSE)</f>
        <v>-307.8511111111113</v>
      </c>
      <c r="D147" s="347">
        <f t="shared" si="4"/>
        <v>-3.4978246753246776</v>
      </c>
      <c r="E147" s="341">
        <f>VLOOKUP(A147,' 3. Master Data '!$B$11:$FU$167,' 3. Master Data '!$CF$4,FALSE)</f>
        <v>7.6976744186046515</v>
      </c>
      <c r="F147" s="341">
        <f>VLOOKUP(A147,' 3. Master Data '!$B$11:$FU$167,' 3. Master Data '!$FS$4,FALSE)</f>
        <v>7.413029532384813</v>
      </c>
      <c r="H147" s="337" t="s">
        <v>175</v>
      </c>
      <c r="I147" s="338" t="e">
        <v>#N/A</v>
      </c>
      <c r="J147" s="338">
        <v>574.6473534338359</v>
      </c>
    </row>
    <row r="148" spans="1:10" ht="12.75">
      <c r="A148" t="str">
        <f>' 3. Master Data '!B84</f>
        <v>Jefferson IC #1135</v>
      </c>
      <c r="B148" s="345">
        <f>VLOOKUP(A148,'4. 2011 Fuel saved table'!$B$3:$E$123,3,FALSE)</f>
        <v>227.3285427135678</v>
      </c>
      <c r="C148" s="60">
        <f>VLOOKUP(A148,'6. 2012 Fuel saved table'!$B$3:$E$159,3,FALSE)</f>
        <v>1100.840636515913</v>
      </c>
      <c r="D148" s="347">
        <f t="shared" si="4"/>
        <v>-3.8425095387294315</v>
      </c>
      <c r="E148" s="341">
        <f>VLOOKUP(A148,' 3. Master Data '!$B$11:$FU$167,' 3. Master Data '!$CF$4,FALSE)</f>
        <v>8.693125727356636</v>
      </c>
      <c r="F148" s="341">
        <f>VLOOKUP(A148,' 3. Master Data '!$B$11:$FU$167,' 3. Master Data '!$FS$4,FALSE)</f>
        <v>8.587687503485194</v>
      </c>
      <c r="H148" s="337" t="s">
        <v>169</v>
      </c>
      <c r="I148" s="338" t="e">
        <v>#N/A</v>
      </c>
      <c r="J148" s="338">
        <v>168.11666666666662</v>
      </c>
    </row>
    <row r="149" spans="1:10" ht="12.75">
      <c r="A149" t="str">
        <f>' 3. Master Data '!B115</f>
        <v>Martin TB #1001</v>
      </c>
      <c r="B149" s="345">
        <f>VLOOKUP(A149,'4. 2011 Fuel saved table'!$B$3:$E$123,3,FALSE)</f>
        <v>307.2342857142862</v>
      </c>
      <c r="C149" s="60">
        <f>VLOOKUP(A149,'6. 2012 Fuel saved table'!$B$3:$E$159,3,FALSE)</f>
        <v>1842.8914285714272</v>
      </c>
      <c r="D149" s="347">
        <f t="shared" si="4"/>
        <v>-4.998326079678593</v>
      </c>
      <c r="E149" s="341">
        <f>VLOOKUP(A149,' 3. Master Data '!$B$11:$FU$167,' 3. Master Data '!$CF$4,FALSE)</f>
        <v>7.891490252486104</v>
      </c>
      <c r="F149" s="341">
        <f>VLOOKUP(A149,' 3. Master Data '!$B$11:$FU$167,' 3. Master Data '!$FS$4,FALSE)</f>
        <v>8.508914712814423</v>
      </c>
      <c r="H149" s="337" t="s">
        <v>177</v>
      </c>
      <c r="I149" s="338" t="e">
        <v>#N/A</v>
      </c>
      <c r="J149" s="338">
        <v>446.80092127303215</v>
      </c>
    </row>
    <row r="150" spans="1:10" ht="12.75">
      <c r="A150" t="str">
        <f>' 3. Master Data '!B98</f>
        <v>Jefferson IC #1121</v>
      </c>
      <c r="B150" s="345">
        <f>VLOOKUP(A150,'4. 2011 Fuel saved table'!$B$3:$E$123,3,FALSE)</f>
        <v>409.13777219430494</v>
      </c>
      <c r="C150" s="60">
        <f>VLOOKUP(A150,'6. 2012 Fuel saved table'!$B$3:$E$159,3,FALSE)</f>
        <v>2530.9711055276393</v>
      </c>
      <c r="D150" s="347">
        <f t="shared" si="4"/>
        <v>-5.186109612792357</v>
      </c>
      <c r="E150" s="341">
        <f>VLOOKUP(A150,' 3. Master Data '!$B$11:$FU$167,' 3. Master Data '!$CF$4,FALSE)</f>
        <v>9.043359547027368</v>
      </c>
      <c r="F150" s="341">
        <f>VLOOKUP(A150,' 3. Master Data '!$B$11:$FU$167,' 3. Master Data '!$FS$4,FALSE)</f>
        <v>9.483725364804373</v>
      </c>
      <c r="H150" s="337" t="s">
        <v>180</v>
      </c>
      <c r="I150" s="338" t="e">
        <v>#N/A</v>
      </c>
      <c r="J150" s="338">
        <v>365.5408542713569</v>
      </c>
    </row>
    <row r="151" spans="1:10" ht="12.75">
      <c r="A151" t="str">
        <f>' 3. Master Data '!B88</f>
        <v>Jefferson IC #1131</v>
      </c>
      <c r="B151" s="345">
        <f>VLOOKUP(A151,'4. 2011 Fuel saved table'!$B$3:$E$123,3,FALSE)</f>
        <v>187.18174204355103</v>
      </c>
      <c r="C151" s="60">
        <f>VLOOKUP(A151,'6. 2012 Fuel saved table'!$B$3:$E$159,3,FALSE)</f>
        <v>1218.0242881072027</v>
      </c>
      <c r="D151" s="347">
        <f t="shared" si="4"/>
        <v>-5.507174657151169</v>
      </c>
      <c r="E151" s="341">
        <f>VLOOKUP(A151,' 3. Master Data '!$B$11:$FU$167,' 3. Master Data '!$CF$4,FALSE)</f>
        <v>8.207187187187186</v>
      </c>
      <c r="F151" s="341">
        <f>VLOOKUP(A151,' 3. Master Data '!$B$11:$FU$167,' 3. Master Data '!$FS$4,FALSE)</f>
        <v>8.17585621113302</v>
      </c>
      <c r="H151" s="337" t="s">
        <v>166</v>
      </c>
      <c r="I151" s="338" t="e">
        <v>#N/A</v>
      </c>
      <c r="J151" s="338">
        <v>317.8730158730159</v>
      </c>
    </row>
    <row r="152" spans="1:10" ht="12.75">
      <c r="A152" t="str">
        <f>' 3. Master Data '!B163</f>
        <v>Warren TB #1103</v>
      </c>
      <c r="B152" s="345">
        <f>VLOOKUP(A152,'4. 2011 Fuel saved table'!$B$3:$E$123,3,FALSE)</f>
        <v>22.761739130434762</v>
      </c>
      <c r="C152" s="60">
        <f>VLOOKUP(A152,'6. 2012 Fuel saved table'!$B$3:$E$159,3,FALSE)</f>
        <v>174.03086956521702</v>
      </c>
      <c r="D152" s="347">
        <f t="shared" si="4"/>
        <v>-6.645763294621017</v>
      </c>
      <c r="E152" s="341">
        <f>VLOOKUP(A152,' 3. Master Data '!$B$11:$FU$167,' 3. Master Data '!$CF$4,FALSE)</f>
        <v>7.4476914492955775</v>
      </c>
      <c r="F152" s="341">
        <f>VLOOKUP(A152,' 3. Master Data '!$B$11:$FU$167,' 3. Master Data '!$FS$4,FALSE)</f>
        <v>7.609729716950464</v>
      </c>
      <c r="H152" s="337" t="s">
        <v>181</v>
      </c>
      <c r="I152" s="338" t="e">
        <v>#N/A</v>
      </c>
      <c r="J152" s="338">
        <v>734.9072194304858</v>
      </c>
    </row>
    <row r="153" spans="1:10" ht="12.75">
      <c r="A153" t="str">
        <f>' 3. Master Data '!B135</f>
        <v>Pike TB #415</v>
      </c>
      <c r="B153" s="345">
        <f>VLOOKUP(A153,'4. 2011 Fuel saved table'!$B$3:$E$123,3,FALSE)</f>
        <v>55.15650793650795</v>
      </c>
      <c r="C153" s="60">
        <f>VLOOKUP(A153,'6. 2012 Fuel saved table'!$B$3:$E$159,3,FALSE)</f>
        <v>463.1076190476192</v>
      </c>
      <c r="D153" s="347">
        <f t="shared" si="4"/>
        <v>-7.396246179702204</v>
      </c>
      <c r="E153" s="341">
        <f>VLOOKUP(A153,' 3. Master Data '!$B$11:$FU$167,' 3. Master Data '!$CF$4,FALSE)</f>
        <v>9.082559256886611</v>
      </c>
      <c r="F153" s="341">
        <f>VLOOKUP(A153,' 3. Master Data '!$B$11:$FU$167,' 3. Master Data '!$FS$4,FALSE)</f>
        <v>9.461863580206776</v>
      </c>
      <c r="H153" s="337" t="s">
        <v>164</v>
      </c>
      <c r="I153" s="338" t="e">
        <v>#N/A</v>
      </c>
      <c r="J153" s="338">
        <v>150.28571428571422</v>
      </c>
    </row>
    <row r="154" spans="1:10" ht="12.75">
      <c r="A154" t="str">
        <f>' 3. Master Data '!B153</f>
        <v>Pike TB #434</v>
      </c>
      <c r="B154" s="345">
        <f>VLOOKUP(A154,'4. 2011 Fuel saved table'!$B$3:$E$123,3,FALSE)</f>
        <v>38.69047619047615</v>
      </c>
      <c r="C154" s="60">
        <f>VLOOKUP(A154,'6. 2012 Fuel saved table'!$B$3:$E$159,3,FALSE)</f>
        <v>338.6107936507939</v>
      </c>
      <c r="D154" s="347">
        <f t="shared" si="4"/>
        <v>-7.751786666666683</v>
      </c>
      <c r="E154" s="341">
        <f>VLOOKUP(A154,' 3. Master Data '!$B$11:$FU$167,' 3. Master Data '!$CF$4,FALSE)</f>
        <v>6.672706422018348</v>
      </c>
      <c r="F154" s="341">
        <f>VLOOKUP(A154,' 3. Master Data '!$B$11:$FU$167,' 3. Master Data '!$FS$4,FALSE)</f>
        <v>8.92572990005416</v>
      </c>
      <c r="H154" s="337" t="s">
        <v>163</v>
      </c>
      <c r="I154" s="338" t="e">
        <v>#N/A</v>
      </c>
      <c r="J154" s="338">
        <v>246.4920634920636</v>
      </c>
    </row>
    <row r="155" spans="1:10" ht="12.75">
      <c r="A155" t="str">
        <f>' 3. Master Data '!B48</f>
        <v>Hart IC #64</v>
      </c>
      <c r="B155" s="345">
        <f>VLOOKUP(A155,'4. 2011 Fuel saved table'!$B$3:$E$123,3,FALSE)</f>
        <v>122.88785714285717</v>
      </c>
      <c r="C155" s="60">
        <f>VLOOKUP(A155,'6. 2012 Fuel saved table'!$B$3:$E$159,3,FALSE)</f>
        <v>1142.050454545455</v>
      </c>
      <c r="D155" s="347">
        <f t="shared" si="4"/>
        <v>-8.293436154703398</v>
      </c>
      <c r="E155" s="341">
        <f>VLOOKUP(A155,' 3. Master Data '!$B$11:$FU$167,' 3. Master Data '!$CF$4,FALSE)</f>
        <v>10.173090176536077</v>
      </c>
      <c r="F155" s="341">
        <f>VLOOKUP(A155,' 3. Master Data '!$B$11:$FU$167,' 3. Master Data '!$FS$4,FALSE)</f>
        <v>9.180143128828828</v>
      </c>
      <c r="H155" s="337" t="s">
        <v>178</v>
      </c>
      <c r="I155" s="338" t="e">
        <v>#N/A</v>
      </c>
      <c r="J155" s="338">
        <v>512.3999497487439</v>
      </c>
    </row>
    <row r="156" spans="1:10" ht="12.75">
      <c r="A156" t="str">
        <f>' 3. Master Data '!B116</f>
        <v>McCreary IC #12</v>
      </c>
      <c r="B156" s="345">
        <f>VLOOKUP(A156,'4. 2011 Fuel saved table'!$B$3:$E$123,3,FALSE)</f>
        <v>-4.2595238095238415</v>
      </c>
      <c r="C156" s="60">
        <f>VLOOKUP(A156,'6. 2012 Fuel saved table'!$B$3:$E$159,3,FALSE)</f>
        <v>-184.47857142857174</v>
      </c>
      <c r="D156" s="347">
        <f t="shared" si="4"/>
        <v>-42.3096702068192</v>
      </c>
      <c r="E156" s="341">
        <f>VLOOKUP(A156,' 3. Master Data '!$B$11:$FU$167,' 3. Master Data '!$CF$4,FALSE)</f>
        <v>8.296514822848879</v>
      </c>
      <c r="F156" s="341">
        <f>VLOOKUP(A156,' 3. Master Data '!$B$11:$FU$167,' 3. Master Data '!$FS$4,FALSE)</f>
        <v>7.53052602047973</v>
      </c>
      <c r="H156" s="337" t="s">
        <v>179</v>
      </c>
      <c r="I156" s="338" t="e">
        <v>#N/A</v>
      </c>
      <c r="J156" s="338">
        <v>542.4223283082079</v>
      </c>
    </row>
    <row r="157" spans="5:10" ht="12.75">
      <c r="E157" s="341"/>
      <c r="H157" s="337" t="s">
        <v>331</v>
      </c>
      <c r="I157" s="338" t="e">
        <v>#N/A</v>
      </c>
      <c r="J157" s="338">
        <v>79578.27614093378</v>
      </c>
    </row>
    <row r="158" ht="12.75">
      <c r="E158" s="341"/>
    </row>
    <row r="159" ht="12.75">
      <c r="E159" s="341"/>
    </row>
    <row r="160" ht="12.75">
      <c r="E160" s="341"/>
    </row>
    <row r="161" ht="12.75">
      <c r="E161" s="341"/>
    </row>
    <row r="162" ht="12.75">
      <c r="E162" s="341"/>
    </row>
    <row r="163" ht="12.75">
      <c r="E163" s="341"/>
    </row>
    <row r="164" ht="12.75">
      <c r="E164" s="341"/>
    </row>
    <row r="165" ht="12.75">
      <c r="E165" s="341"/>
    </row>
    <row r="166" ht="12.75">
      <c r="E166" s="341"/>
    </row>
    <row r="167" ht="12.75">
      <c r="E167" s="341"/>
    </row>
    <row r="168" ht="12.75">
      <c r="E168" s="341"/>
    </row>
    <row r="169" ht="12.75">
      <c r="E169" s="341"/>
    </row>
    <row r="170" ht="12.75">
      <c r="E170" s="341"/>
    </row>
    <row r="171" ht="12.75">
      <c r="E171" s="341"/>
    </row>
    <row r="172" ht="12.75">
      <c r="E172" s="341"/>
    </row>
    <row r="173" ht="12.75">
      <c r="E173" s="341"/>
    </row>
    <row r="174" ht="12.75">
      <c r="E174" s="341"/>
    </row>
    <row r="175" ht="12.75">
      <c r="E175" s="341"/>
    </row>
    <row r="176" ht="12.75">
      <c r="E176" s="341"/>
    </row>
    <row r="177" ht="12.75">
      <c r="E177" s="341"/>
    </row>
    <row r="178" ht="12.75">
      <c r="E178" s="341"/>
    </row>
    <row r="179" ht="12.75">
      <c r="E179" s="341"/>
    </row>
    <row r="180" ht="12.75">
      <c r="E180" s="341"/>
    </row>
    <row r="181" ht="12.75">
      <c r="E181" s="341"/>
    </row>
    <row r="182" ht="12.75">
      <c r="E182" s="341"/>
    </row>
    <row r="183" ht="12.75">
      <c r="E183" s="341"/>
    </row>
  </sheetData>
  <autoFilter ref="A1:D1"/>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J157"/>
  <sheetViews>
    <sheetView workbookViewId="0" topLeftCell="A1">
      <selection activeCell="L26" sqref="L26"/>
    </sheetView>
  </sheetViews>
  <sheetFormatPr defaultColWidth="9.140625" defaultRowHeight="12.75"/>
  <cols>
    <col min="8" max="8" width="29.00390625" style="0" bestFit="1" customWidth="1"/>
    <col min="9" max="10" width="16.421875" style="0" bestFit="1" customWidth="1"/>
    <col min="11" max="12" width="17.00390625" style="0" bestFit="1" customWidth="1"/>
  </cols>
  <sheetData>
    <row r="1" spans="1:10" ht="12.75">
      <c r="A1" s="57" t="str">
        <f>' 3. Master Data '!B10</f>
        <v>District/Type/Bus #</v>
      </c>
      <c r="B1" s="346" t="s">
        <v>336</v>
      </c>
      <c r="C1" s="57" t="s">
        <v>335</v>
      </c>
      <c r="D1" s="57" t="s">
        <v>292</v>
      </c>
      <c r="E1" s="57" t="s">
        <v>328</v>
      </c>
      <c r="F1" s="57" t="s">
        <v>329</v>
      </c>
      <c r="H1" s="343" t="s">
        <v>330</v>
      </c>
      <c r="I1" t="s">
        <v>337</v>
      </c>
      <c r="J1" t="s">
        <v>338</v>
      </c>
    </row>
    <row r="2" spans="1:10" ht="12.75">
      <c r="A2" t="str">
        <f>' 3. Master Data '!B15</f>
        <v>Bath IC #1268</v>
      </c>
      <c r="B2" s="345" t="e">
        <f>VLOOKUP(A2,'4. 2011 Fuel saved table'!$B$3:$E$123,3,FALSE)</f>
        <v>#N/A</v>
      </c>
      <c r="C2" s="60">
        <f>VLOOKUP(A2,'6. 2012 Fuel saved table'!$B$3:$E$159,3,FALSE)</f>
        <v>369.69841269841254</v>
      </c>
      <c r="D2" s="347" t="e">
        <f aca="true" t="shared" si="0" ref="D2:D33">(B2-C2)/B2</f>
        <v>#N/A</v>
      </c>
      <c r="E2" s="341"/>
      <c r="F2" s="341">
        <f>VLOOKUP(A2,' 3. Master Data '!$B$11:$FU$167,' 3. Master Data '!$FS$4,FALSE)</f>
        <v>8.10690457719162</v>
      </c>
      <c r="H2" s="337" t="s">
        <v>100</v>
      </c>
      <c r="I2" s="344">
        <v>13.76091081593928</v>
      </c>
      <c r="J2" s="344">
        <v>9.684193862354443</v>
      </c>
    </row>
    <row r="3" spans="1:10" ht="12.75">
      <c r="A3" t="str">
        <f>' 3. Master Data '!B16</f>
        <v>Bath IC #1269</v>
      </c>
      <c r="B3" s="345" t="e">
        <f>VLOOKUP(A3,'4. 2011 Fuel saved table'!$B$3:$E$123,3,FALSE)</f>
        <v>#N/A</v>
      </c>
      <c r="C3" s="60">
        <f>VLOOKUP(A3,'6. 2012 Fuel saved table'!$B$3:$E$159,3,FALSE)</f>
        <v>146.88888888888914</v>
      </c>
      <c r="D3" s="347" t="e">
        <f t="shared" si="0"/>
        <v>#N/A</v>
      </c>
      <c r="E3" s="341"/>
      <c r="F3" s="341">
        <f>VLOOKUP(A3,' 3. Master Data '!$B$11:$FU$167,' 3. Master Data '!$FS$4,FALSE)</f>
        <v>7.2198807157057665</v>
      </c>
      <c r="H3" s="337" t="s">
        <v>52</v>
      </c>
      <c r="I3" s="344">
        <v>12.009505014297797</v>
      </c>
      <c r="J3" s="344">
        <v>8.447311772846087</v>
      </c>
    </row>
    <row r="4" spans="1:10" ht="12.75">
      <c r="A4" t="str">
        <f>' 3. Master Data '!B28</f>
        <v>BreathittTB #1321</v>
      </c>
      <c r="B4" s="345" t="e">
        <f>VLOOKUP(A4,'4. 2011 Fuel saved table'!$B$3:$E$123,3,FALSE)</f>
        <v>#N/A</v>
      </c>
      <c r="C4" s="60">
        <f>VLOOKUP(A4,'6. 2012 Fuel saved table'!$B$3:$E$159,3,FALSE)</f>
        <v>531.2769230769229</v>
      </c>
      <c r="D4" s="347" t="e">
        <f t="shared" si="0"/>
        <v>#N/A</v>
      </c>
      <c r="E4" s="341"/>
      <c r="F4" s="341">
        <f>VLOOKUP(A4,' 3. Master Data '!$B$11:$FU$167,' 3. Master Data '!$FS$4,FALSE)</f>
        <v>10.657496809612097</v>
      </c>
      <c r="H4" s="337" t="s">
        <v>79</v>
      </c>
      <c r="I4" s="344">
        <v>11.890600635720283</v>
      </c>
      <c r="J4" s="344">
        <v>9.128790487756248</v>
      </c>
    </row>
    <row r="5" spans="1:10" ht="12.75">
      <c r="A5" t="str">
        <f>' 3. Master Data '!B29</f>
        <v>BreathittTB #1324</v>
      </c>
      <c r="B5" s="345" t="e">
        <f>VLOOKUP(A5,'4. 2011 Fuel saved table'!$B$3:$E$123,3,FALSE)</f>
        <v>#N/A</v>
      </c>
      <c r="C5" s="60">
        <f>VLOOKUP(A5,'6. 2012 Fuel saved table'!$B$3:$E$159,3,FALSE)</f>
        <v>248.08692307692297</v>
      </c>
      <c r="D5" s="347" t="e">
        <f t="shared" si="0"/>
        <v>#N/A</v>
      </c>
      <c r="E5" s="341"/>
      <c r="F5" s="341">
        <f>VLOOKUP(A5,' 3. Master Data '!$B$11:$FU$167,' 3. Master Data '!$FS$4,FALSE)</f>
        <v>8.723583513740847</v>
      </c>
      <c r="H5" s="337" t="s">
        <v>84</v>
      </c>
      <c r="I5" s="344">
        <v>11.734905689217694</v>
      </c>
      <c r="J5" s="344">
        <v>8.248779319366905</v>
      </c>
    </row>
    <row r="6" spans="1:10" ht="12.75">
      <c r="A6" t="str">
        <f>' 3. Master Data '!B30</f>
        <v>BreathittTB #1333</v>
      </c>
      <c r="B6" s="345" t="e">
        <f>VLOOKUP(A6,'4. 2011 Fuel saved table'!$B$3:$E$123,3,FALSE)</f>
        <v>#N/A</v>
      </c>
      <c r="C6" s="60">
        <f>VLOOKUP(A6,'6. 2012 Fuel saved table'!$B$3:$E$159,3,FALSE)</f>
        <v>607.6584615384616</v>
      </c>
      <c r="D6" s="347" t="e">
        <f t="shared" si="0"/>
        <v>#N/A</v>
      </c>
      <c r="E6" s="341"/>
      <c r="F6" s="341">
        <f>VLOOKUP(A6,' 3. Master Data '!$B$11:$FU$167,' 3. Master Data '!$FS$4,FALSE)</f>
        <v>10.191935242653107</v>
      </c>
      <c r="H6" s="337" t="s">
        <v>45</v>
      </c>
      <c r="I6" s="344">
        <v>11.478795247095922</v>
      </c>
      <c r="J6" s="344">
        <v>8.338831375895444</v>
      </c>
    </row>
    <row r="7" spans="1:10" ht="12.75">
      <c r="A7" t="str">
        <f>' 3. Master Data '!B31</f>
        <v>BreathittTB #1336</v>
      </c>
      <c r="B7" s="345" t="e">
        <f>VLOOKUP(A7,'4. 2011 Fuel saved table'!$B$3:$E$123,3,FALSE)</f>
        <v>#N/A</v>
      </c>
      <c r="C7" s="60">
        <f>VLOOKUP(A7,'6. 2012 Fuel saved table'!$B$3:$E$159,3,FALSE)</f>
        <v>374.45384615384614</v>
      </c>
      <c r="D7" s="347" t="e">
        <f t="shared" si="0"/>
        <v>#N/A</v>
      </c>
      <c r="E7" s="341"/>
      <c r="F7" s="341">
        <f>VLOOKUP(A7,' 3. Master Data '!$B$11:$FU$167,' 3. Master Data '!$FS$4,FALSE)</f>
        <v>9.143586401650918</v>
      </c>
      <c r="H7" s="337" t="s">
        <v>131</v>
      </c>
      <c r="I7" s="344">
        <v>11.407888767313388</v>
      </c>
      <c r="J7" s="344">
        <v>9.320792673363202</v>
      </c>
    </row>
    <row r="8" spans="1:10" ht="12.75">
      <c r="A8" t="str">
        <f>' 3. Master Data '!B32</f>
        <v>Bullitt IC #1212</v>
      </c>
      <c r="B8" s="345" t="e">
        <f>VLOOKUP(A8,'4. 2011 Fuel saved table'!$B$3:$E$123,3,FALSE)</f>
        <v>#N/A</v>
      </c>
      <c r="C8" s="60">
        <f>VLOOKUP(A8,'6. 2012 Fuel saved table'!$B$3:$E$159,3,FALSE)</f>
        <v>246.4920634920636</v>
      </c>
      <c r="D8" s="347" t="e">
        <f t="shared" si="0"/>
        <v>#N/A</v>
      </c>
      <c r="E8" s="341"/>
      <c r="F8" s="341">
        <f>VLOOKUP(A8,' 3. Master Data '!$B$11:$FU$167,' 3. Master Data '!$FS$4,FALSE)</f>
        <v>7.637553832902671</v>
      </c>
      <c r="H8" s="337" t="s">
        <v>53</v>
      </c>
      <c r="I8" s="344">
        <v>11.40319191444353</v>
      </c>
      <c r="J8" s="344">
        <v>9.814418774798096</v>
      </c>
    </row>
    <row r="9" spans="1:10" ht="12.75">
      <c r="A9" t="str">
        <f>' 3. Master Data '!B33</f>
        <v>Bullitt IC #1248</v>
      </c>
      <c r="B9" s="345" t="e">
        <f>VLOOKUP(A9,'4. 2011 Fuel saved table'!$B$3:$E$123,3,FALSE)</f>
        <v>#N/A</v>
      </c>
      <c r="C9" s="60">
        <f>VLOOKUP(A9,'6. 2012 Fuel saved table'!$B$3:$E$159,3,FALSE)</f>
        <v>150.28571428571422</v>
      </c>
      <c r="D9" s="347" t="e">
        <f t="shared" si="0"/>
        <v>#N/A</v>
      </c>
      <c r="E9" s="341"/>
      <c r="F9" s="341">
        <f>VLOOKUP(A9,' 3. Master Data '!$B$11:$FU$167,' 3. Master Data '!$FS$4,FALSE)</f>
        <v>7.444860943168077</v>
      </c>
      <c r="H9" s="337" t="s">
        <v>85</v>
      </c>
      <c r="I9" s="344">
        <v>11.362416107382549</v>
      </c>
      <c r="J9" s="344">
        <v>8.389220100457035</v>
      </c>
    </row>
    <row r="10" spans="1:10" ht="12.75">
      <c r="A10" t="str">
        <f>' 3. Master Data '!B34</f>
        <v>Bullitt IC #1259</v>
      </c>
      <c r="B10" s="345" t="e">
        <f>VLOOKUP(A10,'4. 2011 Fuel saved table'!$B$3:$E$123,3,FALSE)</f>
        <v>#N/A</v>
      </c>
      <c r="C10" s="60">
        <f>VLOOKUP(A10,'6. 2012 Fuel saved table'!$B$3:$E$159,3,FALSE)</f>
        <v>219.5238095238094</v>
      </c>
      <c r="D10" s="347" t="e">
        <f t="shared" si="0"/>
        <v>#N/A</v>
      </c>
      <c r="E10" s="341"/>
      <c r="F10" s="341">
        <f>VLOOKUP(A10,' 3. Master Data '!$B$11:$FU$167,' 3. Master Data '!$FS$4,FALSE)</f>
        <v>7.5538531278331815</v>
      </c>
      <c r="H10" s="337" t="s">
        <v>62</v>
      </c>
      <c r="I10" s="344">
        <v>11.277154605263158</v>
      </c>
      <c r="J10" s="344">
        <v>7.673433550045823</v>
      </c>
    </row>
    <row r="11" spans="1:10" ht="12.75">
      <c r="A11" t="str">
        <f>' 3. Master Data '!B35</f>
        <v>Bullitt IC #1289</v>
      </c>
      <c r="B11" s="345" t="e">
        <f>VLOOKUP(A11,'4. 2011 Fuel saved table'!$B$3:$E$123,3,FALSE)</f>
        <v>#N/A</v>
      </c>
      <c r="C11" s="60">
        <f>VLOOKUP(A11,'6. 2012 Fuel saved table'!$B$3:$E$159,3,FALSE)</f>
        <v>317.8730158730159</v>
      </c>
      <c r="D11" s="347" t="e">
        <f t="shared" si="0"/>
        <v>#N/A</v>
      </c>
      <c r="E11" s="341"/>
      <c r="F11" s="341">
        <f>VLOOKUP(A11,' 3. Master Data '!$B$11:$FU$167,' 3. Master Data '!$FS$4,FALSE)</f>
        <v>7.555548589341693</v>
      </c>
      <c r="H11" s="337" t="s">
        <v>113</v>
      </c>
      <c r="I11" s="344">
        <v>11.256429096252756</v>
      </c>
      <c r="J11" s="344">
        <v>11.329464163145774</v>
      </c>
    </row>
    <row r="12" spans="1:10" ht="12.75">
      <c r="A12" t="str">
        <f>' 3. Master Data '!B36</f>
        <v>Bullitt IC #1290</v>
      </c>
      <c r="B12" s="345" t="e">
        <f>VLOOKUP(A12,'4. 2011 Fuel saved table'!$B$3:$E$123,3,FALSE)</f>
        <v>#N/A</v>
      </c>
      <c r="C12" s="60">
        <f>VLOOKUP(A12,'6. 2012 Fuel saved table'!$B$3:$E$159,3,FALSE)</f>
        <v>322.0158730158728</v>
      </c>
      <c r="D12" s="347" t="e">
        <f t="shared" si="0"/>
        <v>#N/A</v>
      </c>
      <c r="E12" s="341"/>
      <c r="F12" s="341">
        <f>VLOOKUP(A12,' 3. Master Data '!$B$11:$FU$167,' 3. Master Data '!$FS$4,FALSE)</f>
        <v>7.945336577453364</v>
      </c>
      <c r="H12" s="337" t="s">
        <v>56</v>
      </c>
      <c r="I12" s="344">
        <v>11.152759745161388</v>
      </c>
      <c r="J12" s="344">
        <v>8.343266326424331</v>
      </c>
    </row>
    <row r="13" spans="1:10" ht="12.75">
      <c r="A13" t="str">
        <f>' 3. Master Data '!B46</f>
        <v>Garrard TB #912</v>
      </c>
      <c r="B13" s="345" t="e">
        <f>VLOOKUP(A13,'4. 2011 Fuel saved table'!$B$3:$E$123,3,FALSE)</f>
        <v>#N/A</v>
      </c>
      <c r="C13" s="60">
        <f>VLOOKUP(A13,'6. 2012 Fuel saved table'!$B$3:$E$159,3,FALSE)</f>
        <v>168.11666666666662</v>
      </c>
      <c r="D13" s="347" t="e">
        <f t="shared" si="0"/>
        <v>#N/A</v>
      </c>
      <c r="E13" s="341"/>
      <c r="F13" s="341">
        <f>VLOOKUP(A13,' 3. Master Data '!$B$11:$FU$167,' 3. Master Data '!$FS$4,FALSE)</f>
        <v>8.718392510560566</v>
      </c>
      <c r="H13" s="337" t="s">
        <v>21</v>
      </c>
      <c r="I13" s="344">
        <v>10.97815271468743</v>
      </c>
      <c r="J13" s="344">
        <v>10.603259050260627</v>
      </c>
    </row>
    <row r="14" spans="1:10" ht="12.75">
      <c r="A14" t="str">
        <f>' 3. Master Data '!B65</f>
        <v>Jefferson TB #1215</v>
      </c>
      <c r="B14" s="345" t="e">
        <f>VLOOKUP(A14,'4. 2011 Fuel saved table'!$B$3:$E$123,3,FALSE)</f>
        <v>#N/A</v>
      </c>
      <c r="C14" s="60">
        <f>VLOOKUP(A14,'6. 2012 Fuel saved table'!$B$3:$E$159,3,FALSE)</f>
        <v>491.33465661641503</v>
      </c>
      <c r="D14" s="347" t="e">
        <f t="shared" si="0"/>
        <v>#N/A</v>
      </c>
      <c r="E14" s="341"/>
      <c r="F14" s="341">
        <f>VLOOKUP(A14,' 3. Master Data '!$B$11:$FU$167,' 3. Master Data '!$FS$4,FALSE)</f>
        <v>8.430939736393913</v>
      </c>
      <c r="H14" s="337" t="s">
        <v>51</v>
      </c>
      <c r="I14" s="344">
        <v>10.795746394213486</v>
      </c>
      <c r="J14" s="344">
        <v>8.736136701337296</v>
      </c>
    </row>
    <row r="15" spans="1:10" ht="12.75">
      <c r="A15" t="str">
        <f>' 3. Master Data '!B66</f>
        <v>Jefferson TB #1216</v>
      </c>
      <c r="B15" s="345" t="e">
        <f>VLOOKUP(A15,'4. 2011 Fuel saved table'!$B$3:$E$123,3,FALSE)</f>
        <v>#N/A</v>
      </c>
      <c r="C15" s="60">
        <f>VLOOKUP(A15,'6. 2012 Fuel saved table'!$B$3:$E$159,3,FALSE)</f>
        <v>403.0209547738691</v>
      </c>
      <c r="D15" s="347" t="e">
        <f t="shared" si="0"/>
        <v>#N/A</v>
      </c>
      <c r="E15" s="341"/>
      <c r="F15" s="341">
        <f>VLOOKUP(A15,' 3. Master Data '!$B$11:$FU$167,' 3. Master Data '!$FS$4,FALSE)</f>
        <v>8.156966650608542</v>
      </c>
      <c r="H15" s="337" t="s">
        <v>50</v>
      </c>
      <c r="I15" s="344">
        <v>10.739205815118279</v>
      </c>
      <c r="J15" s="344">
        <v>7.9563942295876995</v>
      </c>
    </row>
    <row r="16" spans="1:10" ht="12.75">
      <c r="A16" t="str">
        <f>' 3. Master Data '!B67</f>
        <v>Jefferson TB #1217</v>
      </c>
      <c r="B16" s="345" t="e">
        <f>VLOOKUP(A16,'4. 2011 Fuel saved table'!$B$3:$E$123,3,FALSE)</f>
        <v>#N/A</v>
      </c>
      <c r="C16" s="60">
        <f>VLOOKUP(A16,'6. 2012 Fuel saved table'!$B$3:$E$159,3,FALSE)</f>
        <v>403.1827638190955</v>
      </c>
      <c r="D16" s="347" t="e">
        <f t="shared" si="0"/>
        <v>#N/A</v>
      </c>
      <c r="E16" s="341"/>
      <c r="F16" s="341">
        <f>VLOOKUP(A16,' 3. Master Data '!$B$11:$FU$167,' 3. Master Data '!$FS$4,FALSE)</f>
        <v>8.206220909166921</v>
      </c>
      <c r="H16" s="337" t="s">
        <v>123</v>
      </c>
      <c r="I16" s="344">
        <v>10.617571059431524</v>
      </c>
      <c r="J16" s="344">
        <v>8.277729974968711</v>
      </c>
    </row>
    <row r="17" spans="1:10" ht="12.75">
      <c r="A17" t="str">
        <f>' 3. Master Data '!B68</f>
        <v>Jefferson TB #1218</v>
      </c>
      <c r="B17" s="345" t="e">
        <f>VLOOKUP(A17,'4. 2011 Fuel saved table'!$B$3:$E$123,3,FALSE)</f>
        <v>#N/A</v>
      </c>
      <c r="C17" s="60">
        <f>VLOOKUP(A17,'6. 2012 Fuel saved table'!$B$3:$E$159,3,FALSE)</f>
        <v>437.0745058626467</v>
      </c>
      <c r="D17" s="347" t="e">
        <f t="shared" si="0"/>
        <v>#N/A</v>
      </c>
      <c r="E17" s="341"/>
      <c r="F17" s="341">
        <f>VLOOKUP(A17,' 3. Master Data '!$B$11:$FU$167,' 3. Master Data '!$FS$4,FALSE)</f>
        <v>8.419711592624582</v>
      </c>
      <c r="H17" s="337" t="s">
        <v>95</v>
      </c>
      <c r="I17" s="344">
        <v>10.583200460141683</v>
      </c>
      <c r="J17" s="344">
        <v>10.755174315655028</v>
      </c>
    </row>
    <row r="18" spans="1:10" ht="12.75">
      <c r="A18" t="str">
        <f>' 3. Master Data '!B69</f>
        <v>Jefferson TB #1219</v>
      </c>
      <c r="B18" s="345" t="e">
        <f>VLOOKUP(A18,'4. 2011 Fuel saved table'!$B$3:$E$123,3,FALSE)</f>
        <v>#N/A</v>
      </c>
      <c r="C18" s="60">
        <f>VLOOKUP(A18,'6. 2012 Fuel saved table'!$B$3:$E$159,3,FALSE)</f>
        <v>384.0380904522614</v>
      </c>
      <c r="D18" s="347" t="e">
        <f t="shared" si="0"/>
        <v>#N/A</v>
      </c>
      <c r="E18" s="341"/>
      <c r="F18" s="341">
        <f>VLOOKUP(A18,' 3. Master Data '!$B$11:$FU$167,' 3. Master Data '!$FS$4,FALSE)</f>
        <v>8.296251953164635</v>
      </c>
      <c r="H18" s="337" t="s">
        <v>94</v>
      </c>
      <c r="I18" s="344">
        <v>10.580095100138555</v>
      </c>
      <c r="J18" s="344">
        <v>10.33314351869282</v>
      </c>
    </row>
    <row r="19" spans="1:10" ht="12.75">
      <c r="A19" t="str">
        <f>' 3. Master Data '!B70</f>
        <v>Jefferson TB #1220</v>
      </c>
      <c r="B19" s="345" t="e">
        <f>VLOOKUP(A19,'4. 2011 Fuel saved table'!$B$3:$E$123,3,FALSE)</f>
        <v>#N/A</v>
      </c>
      <c r="C19" s="60">
        <f>VLOOKUP(A19,'6. 2012 Fuel saved table'!$B$3:$E$159,3,FALSE)</f>
        <v>574.6473534338359</v>
      </c>
      <c r="D19" s="347" t="e">
        <f t="shared" si="0"/>
        <v>#N/A</v>
      </c>
      <c r="E19" s="341"/>
      <c r="F19" s="341">
        <f>VLOOKUP(A19,' 3. Master Data '!$B$11:$FU$167,' 3. Master Data '!$FS$4,FALSE)</f>
        <v>8.921117601011622</v>
      </c>
      <c r="H19" s="337" t="s">
        <v>55</v>
      </c>
      <c r="I19" s="344">
        <v>10.491408437742397</v>
      </c>
      <c r="J19" s="344">
        <v>7.26341146538191</v>
      </c>
    </row>
    <row r="20" spans="1:10" ht="12.75">
      <c r="A20" t="str">
        <f>' 3. Master Data '!B71</f>
        <v>Jefferson TB #1221</v>
      </c>
      <c r="B20" s="345" t="e">
        <f>VLOOKUP(A20,'4. 2011 Fuel saved table'!$B$3:$E$123,3,FALSE)</f>
        <v>#N/A</v>
      </c>
      <c r="C20" s="60">
        <f>VLOOKUP(A20,'6. 2012 Fuel saved table'!$B$3:$E$159,3,FALSE)</f>
        <v>668.6898324958124</v>
      </c>
      <c r="D20" s="347" t="e">
        <f t="shared" si="0"/>
        <v>#N/A</v>
      </c>
      <c r="E20" s="341"/>
      <c r="F20" s="341">
        <f>VLOOKUP(A20,' 3. Master Data '!$B$11:$FU$167,' 3. Master Data '!$FS$4,FALSE)</f>
        <v>8.945587763955247</v>
      </c>
      <c r="H20" s="337" t="s">
        <v>128</v>
      </c>
      <c r="I20" s="344">
        <v>10.480958120897201</v>
      </c>
      <c r="J20" s="344">
        <v>10.345567497522678</v>
      </c>
    </row>
    <row r="21" spans="1:10" ht="12.75">
      <c r="A21" t="str">
        <f>' 3. Master Data '!B72</f>
        <v>Jefferson TB #1222</v>
      </c>
      <c r="B21" s="345" t="e">
        <f>VLOOKUP(A21,'4. 2011 Fuel saved table'!$B$3:$E$123,3,FALSE)</f>
        <v>#N/A</v>
      </c>
      <c r="C21" s="60">
        <f>VLOOKUP(A21,'6. 2012 Fuel saved table'!$B$3:$E$159,3,FALSE)</f>
        <v>446.80092127303215</v>
      </c>
      <c r="D21" s="347" t="e">
        <f t="shared" si="0"/>
        <v>#N/A</v>
      </c>
      <c r="E21" s="341"/>
      <c r="F21" s="341">
        <f>VLOOKUP(A21,' 3. Master Data '!$B$11:$FU$167,' 3. Master Data '!$FS$4,FALSE)</f>
        <v>8.042492521658057</v>
      </c>
      <c r="H21" s="337" t="s">
        <v>47</v>
      </c>
      <c r="I21" s="344">
        <v>10.425927091293206</v>
      </c>
      <c r="J21" s="344">
        <v>7.844259456174996</v>
      </c>
    </row>
    <row r="22" spans="1:10" ht="12.75">
      <c r="A22" t="str">
        <f>' 3. Master Data '!B73</f>
        <v>Jefferson TB #1223</v>
      </c>
      <c r="B22" s="345" t="e">
        <f>VLOOKUP(A22,'4. 2011 Fuel saved table'!$B$3:$E$123,3,FALSE)</f>
        <v>#N/A</v>
      </c>
      <c r="C22" s="60">
        <f>VLOOKUP(A22,'6. 2012 Fuel saved table'!$B$3:$E$159,3,FALSE)</f>
        <v>512.3999497487439</v>
      </c>
      <c r="D22" s="347" t="e">
        <f t="shared" si="0"/>
        <v>#N/A</v>
      </c>
      <c r="E22" s="341"/>
      <c r="F22" s="341">
        <f>VLOOKUP(A22,' 3. Master Data '!$B$11:$FU$167,' 3. Master Data '!$FS$4,FALSE)</f>
        <v>8.552351446492036</v>
      </c>
      <c r="H22" s="337" t="s">
        <v>48</v>
      </c>
      <c r="I22" s="344">
        <v>10.413937298294146</v>
      </c>
      <c r="J22" s="344">
        <v>8.495354309696515</v>
      </c>
    </row>
    <row r="23" spans="1:10" ht="12.75">
      <c r="A23" t="str">
        <f>' 3. Master Data '!B74</f>
        <v>Jefferson TB #1224</v>
      </c>
      <c r="B23" s="345" t="e">
        <f>VLOOKUP(A23,'4. 2011 Fuel saved table'!$B$3:$E$123,3,FALSE)</f>
        <v>#N/A</v>
      </c>
      <c r="C23" s="60">
        <f>VLOOKUP(A23,'6. 2012 Fuel saved table'!$B$3:$E$159,3,FALSE)</f>
        <v>542.4223283082079</v>
      </c>
      <c r="D23" s="347" t="e">
        <f t="shared" si="0"/>
        <v>#N/A</v>
      </c>
      <c r="E23" s="341"/>
      <c r="F23" s="341">
        <f>VLOOKUP(A23,' 3. Master Data '!$B$11:$FU$167,' 3. Master Data '!$FS$4,FALSE)</f>
        <v>8.818801629263401</v>
      </c>
      <c r="H23" s="337" t="s">
        <v>111</v>
      </c>
      <c r="I23" s="344">
        <v>10.371563516918462</v>
      </c>
      <c r="J23" s="344">
        <v>10.16001691742573</v>
      </c>
    </row>
    <row r="24" spans="1:10" ht="12.75">
      <c r="A24" t="str">
        <f>' 3. Master Data '!B75</f>
        <v>Jefferson TB #1225</v>
      </c>
      <c r="B24" s="345" t="e">
        <f>VLOOKUP(A24,'4. 2011 Fuel saved table'!$B$3:$E$123,3,FALSE)</f>
        <v>#N/A</v>
      </c>
      <c r="C24" s="60">
        <f>VLOOKUP(A24,'6. 2012 Fuel saved table'!$B$3:$E$159,3,FALSE)</f>
        <v>365.5408542713569</v>
      </c>
      <c r="D24" s="347" t="e">
        <f t="shared" si="0"/>
        <v>#N/A</v>
      </c>
      <c r="E24" s="341"/>
      <c r="F24" s="341">
        <f>VLOOKUP(A24,' 3. Master Data '!$B$11:$FU$167,' 3. Master Data '!$FS$4,FALSE)</f>
        <v>8.358580607029104</v>
      </c>
      <c r="H24" s="337" t="s">
        <v>57</v>
      </c>
      <c r="I24" s="344">
        <v>10.293461218634352</v>
      </c>
      <c r="J24" s="344">
        <v>8.44399102224036</v>
      </c>
    </row>
    <row r="25" spans="1:10" ht="12.75">
      <c r="A25" t="str">
        <f>' 3. Master Data '!B76</f>
        <v>Jefferson TB #1226</v>
      </c>
      <c r="B25" s="345" t="e">
        <f>VLOOKUP(A25,'4. 2011 Fuel saved table'!$B$3:$E$123,3,FALSE)</f>
        <v>#N/A</v>
      </c>
      <c r="C25" s="60">
        <f>VLOOKUP(A25,'6. 2012 Fuel saved table'!$B$3:$E$159,3,FALSE)</f>
        <v>734.9072194304858</v>
      </c>
      <c r="D25" s="347" t="e">
        <f t="shared" si="0"/>
        <v>#N/A</v>
      </c>
      <c r="E25" s="341"/>
      <c r="F25" s="341">
        <f>VLOOKUP(A25,' 3. Master Data '!$B$11:$FU$167,' 3. Master Data '!$FS$4,FALSE)</f>
        <v>9.469083716812747</v>
      </c>
      <c r="H25" s="337" t="s">
        <v>137</v>
      </c>
      <c r="I25" s="344">
        <v>10.213031603589544</v>
      </c>
      <c r="J25" s="344">
        <v>10.713416430187864</v>
      </c>
    </row>
    <row r="26" spans="1:10" ht="12.75">
      <c r="A26" t="str">
        <f>' 3. Master Data '!B77</f>
        <v>Jefferson TB #1227</v>
      </c>
      <c r="B26" s="345" t="e">
        <f>VLOOKUP(A26,'4. 2011 Fuel saved table'!$B$3:$E$123,3,FALSE)</f>
        <v>#N/A</v>
      </c>
      <c r="C26" s="60">
        <f>VLOOKUP(A26,'6. 2012 Fuel saved table'!$B$3:$E$159,3,FALSE)</f>
        <v>-147.0155108877725</v>
      </c>
      <c r="D26" s="347" t="e">
        <f t="shared" si="0"/>
        <v>#N/A</v>
      </c>
      <c r="E26" s="341"/>
      <c r="F26" s="341">
        <f>VLOOKUP(A26,' 3. Master Data '!$B$11:$FU$167,' 3. Master Data '!$FS$4,FALSE)</f>
        <v>5.33701625582368</v>
      </c>
      <c r="H26" s="337" t="s">
        <v>41</v>
      </c>
      <c r="I26" s="344">
        <v>10.173090176536077</v>
      </c>
      <c r="J26" s="344">
        <v>9.180143128828828</v>
      </c>
    </row>
    <row r="27" spans="1:10" ht="12.75">
      <c r="A27" t="str">
        <f>' 3. Master Data '!B78</f>
        <v>Jefferson TB #1228</v>
      </c>
      <c r="B27" s="345" t="e">
        <f>VLOOKUP(A27,'4. 2011 Fuel saved table'!$B$3:$E$123,3,FALSE)</f>
        <v>#N/A</v>
      </c>
      <c r="C27" s="60">
        <f>VLOOKUP(A27,'6. 2012 Fuel saved table'!$B$3:$E$159,3,FALSE)</f>
        <v>-151.9434505862647</v>
      </c>
      <c r="D27" s="347" t="e">
        <f t="shared" si="0"/>
        <v>#N/A</v>
      </c>
      <c r="E27" s="341"/>
      <c r="F27" s="341">
        <f>VLOOKUP(A27,' 3. Master Data '!$B$11:$FU$167,' 3. Master Data '!$FS$4,FALSE)</f>
        <v>5.145301476471015</v>
      </c>
      <c r="H27" s="337" t="s">
        <v>42</v>
      </c>
      <c r="I27" s="344">
        <v>10.160540117908242</v>
      </c>
      <c r="J27" s="344">
        <v>8.304498738891636</v>
      </c>
    </row>
    <row r="28" spans="1:10" ht="12.75">
      <c r="A28" t="str">
        <f>' 3. Master Data '!B79</f>
        <v>Jefferson TB #1229</v>
      </c>
      <c r="B28" s="345" t="e">
        <f>VLOOKUP(A28,'4. 2011 Fuel saved table'!$B$3:$E$123,3,FALSE)</f>
        <v>#N/A</v>
      </c>
      <c r="C28" s="60">
        <f>VLOOKUP(A28,'6. 2012 Fuel saved table'!$B$3:$E$159,3,FALSE)</f>
        <v>340.77095477386945</v>
      </c>
      <c r="D28" s="347" t="e">
        <f t="shared" si="0"/>
        <v>#N/A</v>
      </c>
      <c r="E28" s="341"/>
      <c r="F28" s="341">
        <f>VLOOKUP(A28,' 3. Master Data '!$B$11:$FU$167,' 3. Master Data '!$FS$4,FALSE)</f>
        <v>8.817628285882254</v>
      </c>
      <c r="H28" s="337" t="s">
        <v>119</v>
      </c>
      <c r="I28" s="344">
        <v>10.019071310116086</v>
      </c>
      <c r="J28" s="344">
        <v>10.00710553814002</v>
      </c>
    </row>
    <row r="29" spans="1:10" ht="12.75">
      <c r="A29" t="str">
        <f>' 3. Master Data '!B80</f>
        <v>Jefferson TB #1230</v>
      </c>
      <c r="B29" s="345" t="e">
        <f>VLOOKUP(A29,'4. 2011 Fuel saved table'!$B$3:$E$123,3,FALSE)</f>
        <v>#N/A</v>
      </c>
      <c r="C29" s="60">
        <f>VLOOKUP(A29,'6. 2012 Fuel saved table'!$B$3:$E$159,3,FALSE)</f>
        <v>433.7418927973199</v>
      </c>
      <c r="D29" s="347" t="e">
        <f t="shared" si="0"/>
        <v>#N/A</v>
      </c>
      <c r="E29" s="341"/>
      <c r="F29" s="341">
        <f>VLOOKUP(A29,' 3. Master Data '!$B$11:$FU$167,' 3. Master Data '!$FS$4,FALSE)</f>
        <v>8.406041562791046</v>
      </c>
      <c r="H29" s="337" t="s">
        <v>104</v>
      </c>
      <c r="I29" s="344">
        <v>9.929139570103212</v>
      </c>
      <c r="J29" s="344">
        <v>10.029551916387376</v>
      </c>
    </row>
    <row r="30" spans="1:10" ht="12.75">
      <c r="A30" t="str">
        <f>' 3. Master Data '!B81</f>
        <v>Jefferson TB #1231</v>
      </c>
      <c r="B30" s="345" t="e">
        <f>VLOOKUP(A30,'4. 2011 Fuel saved table'!$B$3:$E$123,3,FALSE)</f>
        <v>#N/A</v>
      </c>
      <c r="C30" s="60">
        <f>VLOOKUP(A30,'6. 2012 Fuel saved table'!$B$3:$E$159,3,FALSE)</f>
        <v>706.6888442211057</v>
      </c>
      <c r="D30" s="347" t="e">
        <f t="shared" si="0"/>
        <v>#N/A</v>
      </c>
      <c r="E30" s="341"/>
      <c r="F30" s="341">
        <f>VLOOKUP(A30,' 3. Master Data '!$B$11:$FU$167,' 3. Master Data '!$FS$4,FALSE)</f>
        <v>9.976279105101227</v>
      </c>
      <c r="H30" s="337" t="s">
        <v>44</v>
      </c>
      <c r="I30" s="344">
        <v>9.920818980156227</v>
      </c>
      <c r="J30" s="344">
        <v>7.171890867594251</v>
      </c>
    </row>
    <row r="31" spans="1:10" ht="12.75">
      <c r="A31" t="str">
        <f>' 3. Master Data '!B82</f>
        <v>Jefferson TB #1232</v>
      </c>
      <c r="B31" s="345" t="e">
        <f>VLOOKUP(A31,'4. 2011 Fuel saved table'!$B$3:$E$123,3,FALSE)</f>
        <v>#N/A</v>
      </c>
      <c r="C31" s="60">
        <f>VLOOKUP(A31,'6. 2012 Fuel saved table'!$B$3:$E$159,3,FALSE)</f>
        <v>331.8195309882749</v>
      </c>
      <c r="D31" s="347" t="e">
        <f t="shared" si="0"/>
        <v>#N/A</v>
      </c>
      <c r="E31" s="341"/>
      <c r="F31" s="341">
        <f>VLOOKUP(A31,' 3. Master Data '!$B$11:$FU$167,' 3. Master Data '!$FS$4,FALSE)</f>
        <v>7.89248073601056</v>
      </c>
      <c r="H31" s="337" t="s">
        <v>99</v>
      </c>
      <c r="I31" s="344">
        <v>9.714679109615236</v>
      </c>
      <c r="J31" s="344">
        <v>8.412919623781342</v>
      </c>
    </row>
    <row r="32" spans="1:10" ht="12.75">
      <c r="A32" t="str">
        <f>' 3. Master Data '!B112</f>
        <v>Madison TB #112</v>
      </c>
      <c r="B32" s="345" t="e">
        <f>VLOOKUP(A32,'4. 2011 Fuel saved table'!$B$3:$E$123,3,FALSE)</f>
        <v>#N/A</v>
      </c>
      <c r="C32" s="60">
        <f>VLOOKUP(A32,'6. 2012 Fuel saved table'!$B$3:$E$159,3,FALSE)</f>
        <v>356.55610169491524</v>
      </c>
      <c r="D32" s="347" t="e">
        <f t="shared" si="0"/>
        <v>#N/A</v>
      </c>
      <c r="E32" s="341"/>
      <c r="F32" s="341">
        <f>VLOOKUP(A32,' 3. Master Data '!$B$11:$FU$167,' 3. Master Data '!$FS$4,FALSE)</f>
        <v>8.168095222693017</v>
      </c>
      <c r="H32" s="337" t="s">
        <v>109</v>
      </c>
      <c r="I32" s="344">
        <v>9.674712643678161</v>
      </c>
      <c r="J32" s="344">
        <v>9.61685218470665</v>
      </c>
    </row>
    <row r="33" spans="1:10" ht="12.75">
      <c r="A33" t="str">
        <f>' 3. Master Data '!B113</f>
        <v>Madison TB #113</v>
      </c>
      <c r="B33" s="345" t="e">
        <f>VLOOKUP(A33,'4. 2011 Fuel saved table'!$B$3:$E$123,3,FALSE)</f>
        <v>#N/A</v>
      </c>
      <c r="C33" s="60">
        <f>VLOOKUP(A33,'6. 2012 Fuel saved table'!$B$3:$E$159,3,FALSE)</f>
        <v>317.91932203389797</v>
      </c>
      <c r="D33" s="347" t="e">
        <f t="shared" si="0"/>
        <v>#N/A</v>
      </c>
      <c r="E33" s="341"/>
      <c r="F33" s="341">
        <f>VLOOKUP(A33,' 3. Master Data '!$B$11:$FU$167,' 3. Master Data '!$FS$4,FALSE)</f>
        <v>7.896640551818103</v>
      </c>
      <c r="H33" s="337" t="s">
        <v>43</v>
      </c>
      <c r="I33" s="344">
        <v>9.642258417328875</v>
      </c>
      <c r="J33" s="344">
        <v>7.965329420934391</v>
      </c>
    </row>
    <row r="34" spans="1:10" ht="12.75">
      <c r="A34" t="str">
        <f>' 3. Master Data '!B117</f>
        <v>Meade TB #230</v>
      </c>
      <c r="B34" s="345" t="e">
        <f>VLOOKUP(A34,'4. 2011 Fuel saved table'!$B$3:$E$123,3,FALSE)</f>
        <v>#N/A</v>
      </c>
      <c r="C34" s="60">
        <f>VLOOKUP(A34,'6. 2012 Fuel saved table'!$B$3:$E$159,3,FALSE)</f>
        <v>338.45047619047637</v>
      </c>
      <c r="D34" s="347" t="e">
        <f aca="true" t="shared" si="1" ref="D34:D65">(B34-C34)/B34</f>
        <v>#N/A</v>
      </c>
      <c r="E34" s="341"/>
      <c r="F34" s="341">
        <f>VLOOKUP(A34,' 3. Master Data '!$B$11:$FU$167,' 3. Master Data '!$FS$4,FALSE)</f>
        <v>8.85437381699691</v>
      </c>
      <c r="H34" s="337" t="s">
        <v>25</v>
      </c>
      <c r="I34" s="344">
        <v>9.58751902587519</v>
      </c>
      <c r="J34" s="344">
        <v>9.422677210683393</v>
      </c>
    </row>
    <row r="35" spans="1:10" ht="12.75">
      <c r="A35" t="str">
        <f>' 3. Master Data '!B120</f>
        <v>Montgomery IC #2011</v>
      </c>
      <c r="B35" s="345" t="e">
        <f>VLOOKUP(A35,'4. 2011 Fuel saved table'!$B$3:$E$123,3,FALSE)</f>
        <v>#N/A</v>
      </c>
      <c r="C35" s="60">
        <f>VLOOKUP(A35,'6. 2012 Fuel saved table'!$B$3:$E$159,3,FALSE)</f>
        <v>-24.5473333333332</v>
      </c>
      <c r="D35" s="347" t="e">
        <f t="shared" si="1"/>
        <v>#N/A</v>
      </c>
      <c r="E35" s="341"/>
      <c r="F35" s="341">
        <f>VLOOKUP(A35,' 3. Master Data '!$B$11:$FU$167,' 3. Master Data '!$FS$4,FALSE)</f>
        <v>7.410861007954992</v>
      </c>
      <c r="H35" s="337" t="s">
        <v>110</v>
      </c>
      <c r="I35" s="344">
        <v>9.578199052132701</v>
      </c>
      <c r="J35" s="344">
        <v>9.790578243945813</v>
      </c>
    </row>
    <row r="36" spans="1:10" ht="12.75">
      <c r="A36" t="str">
        <f>' 3. Master Data '!B167</f>
        <v>Williamstown IndependentTB #32</v>
      </c>
      <c r="B36" s="345">
        <f>VLOOKUP(A36,'4. 2011 Fuel saved table'!$B$3:$E$123,3,FALSE)</f>
        <v>6.6564705882352655</v>
      </c>
      <c r="C36" s="60">
        <f>VLOOKUP(A36,'6. 2012 Fuel saved table'!$B$3:$E$159,3,FALSE)</f>
        <v>-33.263529411764694</v>
      </c>
      <c r="D36" s="347">
        <f t="shared" si="1"/>
        <v>5.9971721456345195</v>
      </c>
      <c r="E36" s="341">
        <f>VLOOKUP(A36,' 3. Master Data '!$B$11:$FU$167,' 3. Master Data '!$CF$4,FALSE)</f>
        <v>8.67363284846253</v>
      </c>
      <c r="F36" s="341">
        <f>VLOOKUP(A36,' 3. Master Data '!$B$11:$FU$167,' 3. Master Data '!$FS$4,FALSE)</f>
        <v>7.918900032883919</v>
      </c>
      <c r="H36" s="337" t="s">
        <v>18</v>
      </c>
      <c r="I36" s="344">
        <v>9.485597905149842</v>
      </c>
      <c r="J36" s="344">
        <v>9.373575902177153</v>
      </c>
    </row>
    <row r="37" spans="1:10" ht="12.75">
      <c r="A37" t="str">
        <f>' 3. Master Data '!B114</f>
        <v>Marion TB #104</v>
      </c>
      <c r="B37" s="345">
        <f>VLOOKUP(A37,'4. 2011 Fuel saved table'!$B$3:$E$123,3,FALSE)</f>
        <v>19.715000000000032</v>
      </c>
      <c r="C37" s="60">
        <f>VLOOKUP(A37,'6. 2012 Fuel saved table'!$B$3:$E$159,3,FALSE)</f>
        <v>0.8608333333334031</v>
      </c>
      <c r="D37" s="347">
        <f t="shared" si="1"/>
        <v>0.9563361230873243</v>
      </c>
      <c r="E37" s="341">
        <f>VLOOKUP(A37,' 3. Master Data '!$B$11:$FU$167,' 3. Master Data '!$CF$4,FALSE)</f>
        <v>7.404842992380512</v>
      </c>
      <c r="F37" s="341">
        <f>VLOOKUP(A37,' 3. Master Data '!$B$11:$FU$167,' 3. Master Data '!$FS$4,FALSE)</f>
        <v>7.206127169915774</v>
      </c>
      <c r="H37" s="337" t="s">
        <v>106</v>
      </c>
      <c r="I37" s="344">
        <v>9.484459524963645</v>
      </c>
      <c r="J37" s="344">
        <v>9.094604622296579</v>
      </c>
    </row>
    <row r="38" spans="1:10" ht="12.75">
      <c r="A38" t="str">
        <f>' 3. Master Data '!B12</f>
        <v>Bardstown Independent IC #6</v>
      </c>
      <c r="B38" s="345">
        <f>VLOOKUP(A38,'4. 2011 Fuel saved table'!$B$3:$E$123,3,FALSE)</f>
        <v>422.9047619047619</v>
      </c>
      <c r="C38" s="60">
        <f>VLOOKUP(A38,'6. 2012 Fuel saved table'!$B$3:$E$159,3,FALSE)</f>
        <v>68.16349206349173</v>
      </c>
      <c r="D38" s="347">
        <f t="shared" si="1"/>
        <v>0.8388207033742454</v>
      </c>
      <c r="E38" s="341">
        <f>VLOOKUP(A38,' 3. Master Data '!$B$11:$FU$167,' 3. Master Data '!$CF$4,FALSE)</f>
        <v>8.138716356107661</v>
      </c>
      <c r="F38" s="341">
        <f>VLOOKUP(A38,' 3. Master Data '!$B$11:$FU$167,' 3. Master Data '!$FS$4,FALSE)</f>
        <v>6.5428353313729914</v>
      </c>
      <c r="H38" s="337" t="s">
        <v>118</v>
      </c>
      <c r="I38" s="344">
        <v>9.471232876712328</v>
      </c>
      <c r="J38" s="344">
        <v>9.346529836290081</v>
      </c>
    </row>
    <row r="39" spans="1:10" ht="12.75">
      <c r="A39" t="str">
        <f>' 3. Master Data '!B43</f>
        <v>Covington Independent TB #21</v>
      </c>
      <c r="B39" s="345">
        <f>VLOOKUP(A39,'4. 2011 Fuel saved table'!$B$3:$E$123,3,FALSE)</f>
        <v>-177.3608695652174</v>
      </c>
      <c r="C39" s="60">
        <f>VLOOKUP(A39,'6. 2012 Fuel saved table'!$B$3:$E$159,3,FALSE)</f>
        <v>-35.08478260869572</v>
      </c>
      <c r="D39" s="347">
        <f t="shared" si="1"/>
        <v>0.8021841982693105</v>
      </c>
      <c r="E39" s="341">
        <f>VLOOKUP(A39,' 3. Master Data '!$B$11:$FU$167,' 3. Master Data '!$CF$4,FALSE)</f>
        <v>6.344539760348584</v>
      </c>
      <c r="F39" s="341">
        <f>VLOOKUP(A39,' 3. Master Data '!$B$11:$FU$167,' 3. Master Data '!$FS$4,FALSE)</f>
        <v>6.611614747751504</v>
      </c>
      <c r="H39" s="337" t="s">
        <v>91</v>
      </c>
      <c r="I39" s="344">
        <v>9.426900584795321</v>
      </c>
      <c r="J39" s="344">
        <v>6.993651683089833</v>
      </c>
    </row>
    <row r="40" spans="1:10" ht="12.75">
      <c r="A40" t="str">
        <f>' 3. Master Data '!B51</f>
        <v>Jefferson TB #1139</v>
      </c>
      <c r="B40" s="345">
        <f>VLOOKUP(A40,'4. 2011 Fuel saved table'!$B$3:$E$123,3,FALSE)</f>
        <v>1500.3913400335005</v>
      </c>
      <c r="C40" s="60">
        <f>VLOOKUP(A40,'6. 2012 Fuel saved table'!$B$3:$E$159,3,FALSE)</f>
        <v>384.5929983249582</v>
      </c>
      <c r="D40" s="347">
        <f t="shared" si="1"/>
        <v>0.7436715421748761</v>
      </c>
      <c r="E40" s="341">
        <f>VLOOKUP(A40,' 3. Master Data '!$B$11:$FU$167,' 3. Master Data '!$CF$4,FALSE)</f>
        <v>9.920818980156227</v>
      </c>
      <c r="F40" s="341">
        <f>VLOOKUP(A40,' 3. Master Data '!$B$11:$FU$167,' 3. Master Data '!$FS$4,FALSE)</f>
        <v>7.171890867594251</v>
      </c>
      <c r="H40" s="337" t="s">
        <v>19</v>
      </c>
      <c r="I40" s="344">
        <v>9.40616562847412</v>
      </c>
      <c r="J40" s="344">
        <v>8.987241329140131</v>
      </c>
    </row>
    <row r="41" spans="1:10" ht="12.75">
      <c r="A41" t="str">
        <f>' 3. Master Data '!B100</f>
        <v>Kenton TB #91</v>
      </c>
      <c r="B41" s="345">
        <f>VLOOKUP(A41,'4. 2011 Fuel saved table'!$B$3:$E$123,3,FALSE)</f>
        <v>374.4665624999998</v>
      </c>
      <c r="C41" s="60">
        <f>VLOOKUP(A41,'6. 2012 Fuel saved table'!$B$3:$E$159,3,FALSE)</f>
        <v>97.17750000000012</v>
      </c>
      <c r="D41" s="347">
        <f t="shared" si="1"/>
        <v>0.7404908482316089</v>
      </c>
      <c r="E41" s="341">
        <f>VLOOKUP(A41,' 3. Master Data '!$B$11:$FU$167,' 3. Master Data '!$CF$4,FALSE)</f>
        <v>8.177605862588171</v>
      </c>
      <c r="F41" s="341">
        <f>VLOOKUP(A41,' 3. Master Data '!$B$11:$FU$167,' 3. Master Data '!$FS$4,FALSE)</f>
        <v>7.29216336015837</v>
      </c>
      <c r="H41" s="337" t="s">
        <v>26</v>
      </c>
      <c r="I41" s="344">
        <v>9.302854571814228</v>
      </c>
      <c r="J41" s="344">
        <v>9.946500294542924</v>
      </c>
    </row>
    <row r="42" spans="1:10" ht="12.75">
      <c r="A42" t="str">
        <f>' 3. Master Data '!B57</f>
        <v>Jefferson TB #1145</v>
      </c>
      <c r="B42" s="345">
        <f>VLOOKUP(A42,'4. 2011 Fuel saved table'!$B$3:$E$123,3,FALSE)</f>
        <v>1244.0836850921273</v>
      </c>
      <c r="C42" s="60">
        <f>VLOOKUP(A42,'6. 2012 Fuel saved table'!$B$3:$E$159,3,FALSE)</f>
        <v>406.16604690117265</v>
      </c>
      <c r="D42" s="347">
        <f t="shared" si="1"/>
        <v>0.673521924796325</v>
      </c>
      <c r="E42" s="341">
        <f>VLOOKUP(A42,' 3. Master Data '!$B$11:$FU$167,' 3. Master Data '!$CF$4,FALSE)</f>
        <v>10.739205815118279</v>
      </c>
      <c r="F42" s="341">
        <f>VLOOKUP(A42,' 3. Master Data '!$B$11:$FU$167,' 3. Master Data '!$FS$4,FALSE)</f>
        <v>7.9563942295876995</v>
      </c>
      <c r="H42" s="337" t="s">
        <v>69</v>
      </c>
      <c r="I42" s="344">
        <v>9.299905033238367</v>
      </c>
      <c r="J42" s="344">
        <v>9.106819158999054</v>
      </c>
    </row>
    <row r="43" spans="1:10" ht="12.75">
      <c r="A43" t="str">
        <f>' 3. Master Data '!B13</f>
        <v>Barren IC #1</v>
      </c>
      <c r="B43" s="345">
        <f>VLOOKUP(A43,'4. 2011 Fuel saved table'!$B$3:$E$123,3,FALSE)</f>
        <v>218.71126984126988</v>
      </c>
      <c r="C43" s="60">
        <f>VLOOKUP(A43,'6. 2012 Fuel saved table'!$B$3:$E$159,3,FALSE)</f>
        <v>84.39682539682553</v>
      </c>
      <c r="D43" s="347">
        <f t="shared" si="1"/>
        <v>0.6141176197363918</v>
      </c>
      <c r="E43" s="341">
        <f>VLOOKUP(A43,' 3. Master Data '!$B$11:$FU$167,' 3. Master Data '!$CF$4,FALSE)</f>
        <v>7.793427484473733</v>
      </c>
      <c r="F43" s="341">
        <f>VLOOKUP(A43,' 3. Master Data '!$B$11:$FU$167,' 3. Master Data '!$FS$4,FALSE)</f>
        <v>7.508409090909092</v>
      </c>
      <c r="H43" s="337" t="s">
        <v>101</v>
      </c>
      <c r="I43" s="344">
        <v>9.260119866378464</v>
      </c>
      <c r="J43" s="344">
        <v>9.095697901083456</v>
      </c>
    </row>
    <row r="44" spans="1:10" ht="12.75">
      <c r="A44" t="str">
        <f>' 3. Master Data '!B44</f>
        <v>Frankfort Independent TB #3</v>
      </c>
      <c r="B44" s="345">
        <f>VLOOKUP(A44,'4. 2011 Fuel saved table'!$B$3:$E$123,3,FALSE)</f>
        <v>99.8610169491526</v>
      </c>
      <c r="C44" s="60">
        <f>VLOOKUP(A44,'6. 2012 Fuel saved table'!$B$3:$E$159,3,FALSE)</f>
        <v>41.42152542372878</v>
      </c>
      <c r="D44" s="347">
        <f t="shared" si="1"/>
        <v>0.5852082555416007</v>
      </c>
      <c r="E44" s="341">
        <f>VLOOKUP(A44,' 3. Master Data '!$B$11:$FU$167,' 3. Master Data '!$CF$4,FALSE)</f>
        <v>6.71400939486046</v>
      </c>
      <c r="F44" s="341">
        <f>VLOOKUP(A44,' 3. Master Data '!$B$11:$FU$167,' 3. Master Data '!$FS$4,FALSE)</f>
        <v>6.149051739072834</v>
      </c>
      <c r="H44" s="337" t="s">
        <v>54</v>
      </c>
      <c r="I44" s="344">
        <v>9.196171968743597</v>
      </c>
      <c r="J44" s="344">
        <v>8.124267893097548</v>
      </c>
    </row>
    <row r="45" spans="1:10" ht="12.75">
      <c r="A45" t="str">
        <f>' 3. Master Data '!B55</f>
        <v>Jefferson TB #1143</v>
      </c>
      <c r="B45" s="345">
        <f>VLOOKUP(A45,'4. 2011 Fuel saved table'!$B$3:$E$123,3,FALSE)</f>
        <v>1614.5561139028482</v>
      </c>
      <c r="C45" s="60">
        <f>VLOOKUP(A45,'6. 2012 Fuel saved table'!$B$3:$E$159,3,FALSE)</f>
        <v>697.4715577889451</v>
      </c>
      <c r="D45" s="347">
        <f t="shared" si="1"/>
        <v>0.5680103331292989</v>
      </c>
      <c r="E45" s="341">
        <f>VLOOKUP(A45,' 3. Master Data '!$B$11:$FU$167,' 3. Master Data '!$CF$4,FALSE)</f>
        <v>10.413937298294146</v>
      </c>
      <c r="F45" s="341">
        <f>VLOOKUP(A45,' 3. Master Data '!$B$11:$FU$167,' 3. Master Data '!$FS$4,FALSE)</f>
        <v>8.495354309696515</v>
      </c>
      <c r="H45" s="337" t="s">
        <v>82</v>
      </c>
      <c r="I45" s="344">
        <v>9.171543436032358</v>
      </c>
      <c r="J45" s="344">
        <v>9.356388738494855</v>
      </c>
    </row>
    <row r="46" spans="1:10" ht="12.75">
      <c r="A46" t="str">
        <f>' 3. Master Data '!B104</f>
        <v>LaRue TB #133</v>
      </c>
      <c r="B46" s="345">
        <f>VLOOKUP(A46,'4. 2011 Fuel saved table'!$B$3:$E$123,3,FALSE)</f>
        <v>1309.5983333333334</v>
      </c>
      <c r="C46" s="60">
        <f>VLOOKUP(A46,'6. 2012 Fuel saved table'!$B$3:$E$159,3,FALSE)</f>
        <v>575.3949999999998</v>
      </c>
      <c r="D46" s="347">
        <f t="shared" si="1"/>
        <v>0.5606324585528135</v>
      </c>
      <c r="E46" s="341">
        <f>VLOOKUP(A46,' 3. Master Data '!$B$11:$FU$167,' 3. Master Data '!$CF$4,FALSE)</f>
        <v>11.890600635720283</v>
      </c>
      <c r="F46" s="341">
        <f>VLOOKUP(A46,' 3. Master Data '!$B$11:$FU$167,' 3. Master Data '!$FS$4,FALSE)</f>
        <v>9.128790487756248</v>
      </c>
      <c r="H46" s="337" t="s">
        <v>80</v>
      </c>
      <c r="I46" s="344">
        <v>9.134222222222222</v>
      </c>
      <c r="J46" s="344">
        <v>9.185498810905061</v>
      </c>
    </row>
    <row r="47" spans="1:10" ht="12.75">
      <c r="A47" t="str">
        <f>' 3. Master Data '!B45</f>
        <v>Franklin County TB #147</v>
      </c>
      <c r="B47" s="345">
        <f>VLOOKUP(A47,'4. 2011 Fuel saved table'!$B$3:$E$123,3,FALSE)</f>
        <v>476.7634868421055</v>
      </c>
      <c r="C47" s="60">
        <f>VLOOKUP(A47,'6. 2012 Fuel saved table'!$B$3:$E$159,3,FALSE)</f>
        <v>218.65644736842114</v>
      </c>
      <c r="D47" s="347">
        <f t="shared" si="1"/>
        <v>0.5413733362495611</v>
      </c>
      <c r="E47" s="341">
        <f>VLOOKUP(A47,' 3. Master Data '!$B$11:$FU$167,' 3. Master Data '!$CF$4,FALSE)</f>
        <v>8.431236565681147</v>
      </c>
      <c r="F47" s="341">
        <f>VLOOKUP(A47,' 3. Master Data '!$B$11:$FU$167,' 3. Master Data '!$FS$4,FALSE)</f>
        <v>7.3912571755469205</v>
      </c>
      <c r="H47" s="337" t="s">
        <v>93</v>
      </c>
      <c r="I47" s="344">
        <v>9.11602048280907</v>
      </c>
      <c r="J47" s="344">
        <v>9.677682857820859</v>
      </c>
    </row>
    <row r="48" spans="1:10" ht="12.75">
      <c r="A48" t="str">
        <f>' 3. Master Data '!B58</f>
        <v>Jefferson TB #1146</v>
      </c>
      <c r="B48" s="345">
        <f>VLOOKUP(A48,'4. 2011 Fuel saved table'!$B$3:$E$123,3,FALSE)</f>
        <v>1686.3679899497488</v>
      </c>
      <c r="C48" s="60">
        <f>VLOOKUP(A48,'6. 2012 Fuel saved table'!$B$3:$E$159,3,FALSE)</f>
        <v>779.5686767169177</v>
      </c>
      <c r="D48" s="347">
        <f t="shared" si="1"/>
        <v>0.5377232719294277</v>
      </c>
      <c r="E48" s="341">
        <f>VLOOKUP(A48,' 3. Master Data '!$B$11:$FU$167,' 3. Master Data '!$CF$4,FALSE)</f>
        <v>10.795746394213486</v>
      </c>
      <c r="F48" s="341">
        <f>VLOOKUP(A48,' 3. Master Data '!$B$11:$FU$167,' 3. Master Data '!$FS$4,FALSE)</f>
        <v>8.736136701337296</v>
      </c>
      <c r="H48" s="337" t="s">
        <v>98</v>
      </c>
      <c r="I48" s="344">
        <v>9.115764753087511</v>
      </c>
      <c r="J48" s="344">
        <v>9.28491543800637</v>
      </c>
    </row>
    <row r="49" spans="1:10" ht="12.75">
      <c r="A49" t="str">
        <f>' 3. Master Data '!B119</f>
        <v>Mercer IC #112</v>
      </c>
      <c r="B49" s="345">
        <f>VLOOKUP(A49,'4. 2011 Fuel saved table'!$B$3:$E$123,3,FALSE)</f>
        <v>854.6363636363635</v>
      </c>
      <c r="C49" s="60">
        <f>VLOOKUP(A49,'6. 2012 Fuel saved table'!$B$3:$E$159,3,FALSE)</f>
        <v>397.41454545454553</v>
      </c>
      <c r="D49" s="347">
        <f t="shared" si="1"/>
        <v>0.5349898946920538</v>
      </c>
      <c r="E49" s="341">
        <f>VLOOKUP(A49,' 3. Master Data '!$B$11:$FU$167,' 3. Master Data '!$CF$4,FALSE)</f>
        <v>9.426900584795321</v>
      </c>
      <c r="F49" s="341">
        <f>VLOOKUP(A49,' 3. Master Data '!$B$11:$FU$167,' 3. Master Data '!$FS$4,FALSE)</f>
        <v>6.993651683089833</v>
      </c>
      <c r="H49" s="337" t="s">
        <v>121</v>
      </c>
      <c r="I49" s="344">
        <v>9.092413793103448</v>
      </c>
      <c r="J49" s="344">
        <v>9.294256748413227</v>
      </c>
    </row>
    <row r="50" spans="1:10" ht="12.75">
      <c r="A50" t="str">
        <f>' 3. Master Data '!B50</f>
        <v>Jefferson TB #1138</v>
      </c>
      <c r="B50" s="345">
        <f>VLOOKUP(A50,'4. 2011 Fuel saved table'!$B$3:$E$123,3,FALSE)</f>
        <v>1355.407822445562</v>
      </c>
      <c r="C50" s="60">
        <f>VLOOKUP(A50,'6. 2012 Fuel saved table'!$B$3:$E$159,3,FALSE)</f>
        <v>728.9804020100505</v>
      </c>
      <c r="D50" s="347">
        <f t="shared" si="1"/>
        <v>0.4621689576095619</v>
      </c>
      <c r="E50" s="341">
        <f>VLOOKUP(A50,' 3. Master Data '!$B$11:$FU$167,' 3. Master Data '!$CF$4,FALSE)</f>
        <v>9.642258417328875</v>
      </c>
      <c r="F50" s="341">
        <f>VLOOKUP(A50,' 3. Master Data '!$B$11:$FU$167,' 3. Master Data '!$FS$4,FALSE)</f>
        <v>7.965329420934391</v>
      </c>
      <c r="H50" s="337" t="s">
        <v>126</v>
      </c>
      <c r="I50" s="344">
        <v>9.092105263157896</v>
      </c>
      <c r="J50" s="344">
        <v>9.131876144207832</v>
      </c>
    </row>
    <row r="51" spans="1:10" ht="12.75">
      <c r="A51" t="str">
        <f>' 3. Master Data '!B49</f>
        <v>Jefferson TB #1137</v>
      </c>
      <c r="B51" s="345">
        <f>VLOOKUP(A51,'4. 2011 Fuel saved table'!$B$3:$E$123,3,FALSE)</f>
        <v>1229.9340536013406</v>
      </c>
      <c r="C51" s="60">
        <f>VLOOKUP(A51,'6. 2012 Fuel saved table'!$B$3:$E$159,3,FALSE)</f>
        <v>663.560737018425</v>
      </c>
      <c r="D51" s="347">
        <f t="shared" si="1"/>
        <v>0.4604908002380545</v>
      </c>
      <c r="E51" s="341">
        <f>VLOOKUP(A51,' 3. Master Data '!$B$11:$FU$167,' 3. Master Data '!$CF$4,FALSE)</f>
        <v>10.160540117908242</v>
      </c>
      <c r="F51" s="341">
        <f>VLOOKUP(A51,' 3. Master Data '!$B$11:$FU$167,' 3. Master Data '!$FS$4,FALSE)</f>
        <v>8.304498738891636</v>
      </c>
      <c r="H51" s="337" t="s">
        <v>107</v>
      </c>
      <c r="I51" s="344">
        <v>9.082559256886611</v>
      </c>
      <c r="J51" s="344">
        <v>9.461863580206776</v>
      </c>
    </row>
    <row r="52" spans="1:10" ht="12.75">
      <c r="A52" t="str">
        <f>' 3. Master Data '!B56</f>
        <v>Jefferson TB #1144</v>
      </c>
      <c r="B52" s="345">
        <f>VLOOKUP(A52,'4. 2011 Fuel saved table'!$B$3:$E$123,3,FALSE)</f>
        <v>690.5256448911223</v>
      </c>
      <c r="C52" s="60">
        <f>VLOOKUP(A52,'6. 2012 Fuel saved table'!$B$3:$E$159,3,FALSE)</f>
        <v>376.6926800670019</v>
      </c>
      <c r="D52" s="347">
        <f t="shared" si="1"/>
        <v>0.45448415586882884</v>
      </c>
      <c r="E52" s="341">
        <f>VLOOKUP(A52,' 3. Master Data '!$B$11:$FU$167,' 3. Master Data '!$CF$4,FALSE)</f>
        <v>8.935206830327923</v>
      </c>
      <c r="F52" s="341">
        <f>VLOOKUP(A52,' 3. Master Data '!$B$11:$FU$167,' 3. Master Data '!$FS$4,FALSE)</f>
        <v>7.2702846470965765</v>
      </c>
      <c r="H52" s="337" t="s">
        <v>81</v>
      </c>
      <c r="I52" s="344">
        <v>9.081404628890661</v>
      </c>
      <c r="J52" s="344">
        <v>9.141407768645774</v>
      </c>
    </row>
    <row r="53" spans="1:10" ht="12.75">
      <c r="A53" t="str">
        <f>' 3. Master Data '!B62</f>
        <v>Jefferson TB #1150</v>
      </c>
      <c r="B53" s="345">
        <f>VLOOKUP(A53,'4. 2011 Fuel saved table'!$B$3:$E$123,3,FALSE)</f>
        <v>576.0668174204355</v>
      </c>
      <c r="C53" s="60">
        <f>VLOOKUP(A53,'6. 2012 Fuel saved table'!$B$3:$E$159,3,FALSE)</f>
        <v>320.176750418761</v>
      </c>
      <c r="D53" s="347">
        <f t="shared" si="1"/>
        <v>0.4442020600101953</v>
      </c>
      <c r="E53" s="341">
        <f>VLOOKUP(A53,' 3. Master Data '!$B$11:$FU$167,' 3. Master Data '!$CF$4,FALSE)</f>
        <v>10.491408437742397</v>
      </c>
      <c r="F53" s="341">
        <f>VLOOKUP(A53,' 3. Master Data '!$B$11:$FU$167,' 3. Master Data '!$FS$4,FALSE)</f>
        <v>7.26341146538191</v>
      </c>
      <c r="H53" s="337" t="s">
        <v>90</v>
      </c>
      <c r="I53" s="344">
        <v>9.06694248296886</v>
      </c>
      <c r="J53" s="344">
        <v>7.382205606099672</v>
      </c>
    </row>
    <row r="54" spans="1:10" ht="12.75">
      <c r="A54" t="str">
        <f>' 3. Master Data '!B53</f>
        <v>Jefferson TB #1141</v>
      </c>
      <c r="B54" s="345">
        <f>VLOOKUP(A54,'4. 2011 Fuel saved table'!$B$3:$E$123,3,FALSE)</f>
        <v>982.5341206030157</v>
      </c>
      <c r="C54" s="60">
        <f>VLOOKUP(A54,'6. 2012 Fuel saved table'!$B$3:$E$159,3,FALSE)</f>
        <v>606.9216750418766</v>
      </c>
      <c r="D54" s="347">
        <f t="shared" si="1"/>
        <v>0.3822894672915914</v>
      </c>
      <c r="E54" s="341">
        <f>VLOOKUP(A54,' 3. Master Data '!$B$11:$FU$167,' 3. Master Data '!$CF$4,FALSE)</f>
        <v>8.996238952891469</v>
      </c>
      <c r="F54" s="341">
        <f>VLOOKUP(A54,' 3. Master Data '!$B$11:$FU$167,' 3. Master Data '!$FS$4,FALSE)</f>
        <v>7.955295110351328</v>
      </c>
      <c r="H54" s="337" t="s">
        <v>108</v>
      </c>
      <c r="I54" s="344">
        <v>9.060556464811784</v>
      </c>
      <c r="J54" s="344">
        <v>9.068746027680545</v>
      </c>
    </row>
    <row r="55" spans="1:10" ht="12.75">
      <c r="A55" t="str">
        <f>' 3. Master Data '!B54</f>
        <v>Jefferson TB #1142</v>
      </c>
      <c r="B55" s="345">
        <f>VLOOKUP(A55,'4. 2011 Fuel saved table'!$B$3:$E$123,3,FALSE)</f>
        <v>830.2429648241205</v>
      </c>
      <c r="C55" s="60">
        <f>VLOOKUP(A55,'6. 2012 Fuel saved table'!$B$3:$E$159,3,FALSE)</f>
        <v>516.6771356783918</v>
      </c>
      <c r="D55" s="347">
        <f t="shared" si="1"/>
        <v>0.3776795979381226</v>
      </c>
      <c r="E55" s="341">
        <f>VLOOKUP(A55,' 3. Master Data '!$B$11:$FU$167,' 3. Master Data '!$CF$4,FALSE)</f>
        <v>10.425927091293206</v>
      </c>
      <c r="F55" s="341">
        <f>VLOOKUP(A55,' 3. Master Data '!$B$11:$FU$167,' 3. Master Data '!$FS$4,FALSE)</f>
        <v>7.844259456174996</v>
      </c>
      <c r="H55" s="337" t="s">
        <v>73</v>
      </c>
      <c r="I55" s="344">
        <v>9.043359547027368</v>
      </c>
      <c r="J55" s="344">
        <v>9.483725364804373</v>
      </c>
    </row>
    <row r="56" spans="1:10" ht="12.75">
      <c r="A56" t="str">
        <f>' 3. Master Data '!B64</f>
        <v>Jefferson TB #1152</v>
      </c>
      <c r="B56" s="345">
        <f>VLOOKUP(A56,'4. 2011 Fuel saved table'!$B$3:$E$123,3,FALSE)</f>
        <v>1140.8795812395308</v>
      </c>
      <c r="C56" s="60">
        <f>VLOOKUP(A56,'6. 2012 Fuel saved table'!$B$3:$E$159,3,FALSE)</f>
        <v>710.8476549413735</v>
      </c>
      <c r="D56" s="347">
        <f t="shared" si="1"/>
        <v>0.3769301628055616</v>
      </c>
      <c r="E56" s="341">
        <f>VLOOKUP(A56,' 3. Master Data '!$B$11:$FU$167,' 3. Master Data '!$CF$4,FALSE)</f>
        <v>10.293461218634352</v>
      </c>
      <c r="F56" s="341">
        <f>VLOOKUP(A56,' 3. Master Data '!$B$11:$FU$167,' 3. Master Data '!$FS$4,FALSE)</f>
        <v>8.44399102224036</v>
      </c>
      <c r="H56" s="337" t="s">
        <v>112</v>
      </c>
      <c r="I56" s="344">
        <v>9.016385261581968</v>
      </c>
      <c r="J56" s="344">
        <v>8.643768226195004</v>
      </c>
    </row>
    <row r="57" spans="1:10" ht="12.75">
      <c r="A57" t="str">
        <f>' 3. Master Data '!B63</f>
        <v>Jefferson TB #1151</v>
      </c>
      <c r="B57" s="345">
        <f>VLOOKUP(A57,'4. 2011 Fuel saved table'!$B$3:$E$123,3,FALSE)</f>
        <v>1150.0691457286437</v>
      </c>
      <c r="C57" s="60">
        <f>VLOOKUP(A57,'6. 2012 Fuel saved table'!$B$3:$E$159,3,FALSE)</f>
        <v>763.3410385259633</v>
      </c>
      <c r="D57" s="347">
        <f t="shared" si="1"/>
        <v>0.33626509209380007</v>
      </c>
      <c r="E57" s="341">
        <f>VLOOKUP(A57,' 3. Master Data '!$B$11:$FU$167,' 3. Master Data '!$CF$4,FALSE)</f>
        <v>11.152759745161388</v>
      </c>
      <c r="F57" s="341">
        <f>VLOOKUP(A57,' 3. Master Data '!$B$11:$FU$167,' 3. Master Data '!$FS$4,FALSE)</f>
        <v>8.343266326424331</v>
      </c>
      <c r="H57" s="337" t="s">
        <v>46</v>
      </c>
      <c r="I57" s="344">
        <v>8.996238952891469</v>
      </c>
      <c r="J57" s="344">
        <v>7.955295110351328</v>
      </c>
    </row>
    <row r="58" spans="1:10" ht="12.75">
      <c r="A58" t="str">
        <f>' 3. Master Data '!B125</f>
        <v>Pike TB #400</v>
      </c>
      <c r="B58" s="345">
        <f>VLOOKUP(A58,'4. 2011 Fuel saved table'!$B$3:$E$123,3,FALSE)</f>
        <v>573.948412698413</v>
      </c>
      <c r="C58" s="60">
        <f>VLOOKUP(A58,'6. 2012 Fuel saved table'!$B$3:$E$159,3,FALSE)</f>
        <v>386.86634920634935</v>
      </c>
      <c r="D58" s="347">
        <f t="shared" si="1"/>
        <v>0.3259562346596606</v>
      </c>
      <c r="E58" s="341">
        <f>VLOOKUP(A58,' 3. Master Data '!$B$11:$FU$167,' 3. Master Data '!$CF$4,FALSE)</f>
        <v>8.921434008772248</v>
      </c>
      <c r="F58" s="341">
        <f>VLOOKUP(A58,' 3. Master Data '!$B$11:$FU$167,' 3. Master Data '!$FS$4,FALSE)</f>
        <v>8.841616785200326</v>
      </c>
      <c r="H58" s="337" t="s">
        <v>49</v>
      </c>
      <c r="I58" s="344">
        <v>8.935206830327923</v>
      </c>
      <c r="J58" s="344">
        <v>7.2702846470965765</v>
      </c>
    </row>
    <row r="59" spans="1:10" ht="12.75">
      <c r="A59" t="str">
        <f>' 3. Master Data '!B11</f>
        <v>Allen -TB #21</v>
      </c>
      <c r="B59" s="345">
        <f>VLOOKUP(A59,'4. 2011 Fuel saved table'!$B$3:$E$123,3,FALSE)</f>
        <v>157.8585714285714</v>
      </c>
      <c r="C59" s="60">
        <f>VLOOKUP(A59,'6. 2012 Fuel saved table'!$B$3:$E$159,3,FALSE)</f>
        <v>110.96269841269861</v>
      </c>
      <c r="D59" s="347">
        <f t="shared" si="1"/>
        <v>0.29707524014362724</v>
      </c>
      <c r="E59" s="341">
        <f>VLOOKUP(A59,' 3. Master Data '!$B$11:$FU$167,' 3. Master Data '!$CF$4,FALSE)</f>
        <v>7.390984784492688</v>
      </c>
      <c r="F59" s="341">
        <f>VLOOKUP(A59,' 3. Master Data '!$B$11:$FU$167,' 3. Master Data '!$FS$4,FALSE)</f>
        <v>7.034890932982918</v>
      </c>
      <c r="H59" s="337" t="s">
        <v>132</v>
      </c>
      <c r="I59" s="344">
        <v>8.922334164968483</v>
      </c>
      <c r="J59" s="344">
        <v>9.35118672547784</v>
      </c>
    </row>
    <row r="60" spans="1:10" ht="12.75">
      <c r="A60" t="str">
        <f>' 3. Master Data '!B60</f>
        <v>Jefferson TB #1148</v>
      </c>
      <c r="B60" s="345">
        <f>VLOOKUP(A60,'4. 2011 Fuel saved table'!$B$3:$E$123,3,FALSE)</f>
        <v>1935.9727805695143</v>
      </c>
      <c r="C60" s="60">
        <f>VLOOKUP(A60,'6. 2012 Fuel saved table'!$B$3:$E$159,3,FALSE)</f>
        <v>1373.0563819095478</v>
      </c>
      <c r="D60" s="347">
        <f t="shared" si="1"/>
        <v>0.29076669068372474</v>
      </c>
      <c r="E60" s="341">
        <f>VLOOKUP(A60,' 3. Master Data '!$B$11:$FU$167,' 3. Master Data '!$CF$4,FALSE)</f>
        <v>11.40319191444353</v>
      </c>
      <c r="F60" s="341">
        <f>VLOOKUP(A60,' 3. Master Data '!$B$11:$FU$167,' 3. Master Data '!$FS$4,FALSE)</f>
        <v>9.814418774798096</v>
      </c>
      <c r="H60" s="337" t="s">
        <v>97</v>
      </c>
      <c r="I60" s="344">
        <v>8.921434008772248</v>
      </c>
      <c r="J60" s="344">
        <v>8.841616785200326</v>
      </c>
    </row>
    <row r="61" spans="1:10" ht="12.75">
      <c r="A61" t="str">
        <f>' 3. Master Data '!B99</f>
        <v>Kenton TB #89</v>
      </c>
      <c r="B61" s="345">
        <f>VLOOKUP(A61,'4. 2011 Fuel saved table'!$B$3:$E$123,3,FALSE)</f>
        <v>829.7399999999998</v>
      </c>
      <c r="C61" s="60">
        <f>VLOOKUP(A61,'6. 2012 Fuel saved table'!$B$3:$E$159,3,FALSE)</f>
        <v>591.3281249999995</v>
      </c>
      <c r="D61" s="347">
        <f t="shared" si="1"/>
        <v>0.28733323089160495</v>
      </c>
      <c r="E61" s="341">
        <f>VLOOKUP(A61,' 3. Master Data '!$B$11:$FU$167,' 3. Master Data '!$CF$4,FALSE)</f>
        <v>8.835699313368895</v>
      </c>
      <c r="F61" s="341">
        <f>VLOOKUP(A61,' 3. Master Data '!$B$11:$FU$167,' 3. Master Data '!$FS$4,FALSE)</f>
        <v>8.727848685222204</v>
      </c>
      <c r="H61" s="337" t="s">
        <v>70</v>
      </c>
      <c r="I61" s="344">
        <v>8.901570247933885</v>
      </c>
      <c r="J61" s="344">
        <v>8.225262172284644</v>
      </c>
    </row>
    <row r="62" spans="1:10" ht="12.75">
      <c r="A62" t="str">
        <f>' 3. Master Data '!B102</f>
        <v>Kenton TB #92</v>
      </c>
      <c r="B62" s="345">
        <f>VLOOKUP(A62,'4. 2011 Fuel saved table'!$B$3:$E$123,3,FALSE)</f>
        <v>249.60500000000002</v>
      </c>
      <c r="C62" s="60">
        <f>VLOOKUP(A62,'6. 2012 Fuel saved table'!$B$3:$E$159,3,FALSE)</f>
        <v>178.08156250000002</v>
      </c>
      <c r="D62" s="347">
        <f t="shared" si="1"/>
        <v>0.28654649345966626</v>
      </c>
      <c r="E62" s="341">
        <f>VLOOKUP(A62,' 3. Master Data '!$B$11:$FU$167,' 3. Master Data '!$CF$4,FALSE)</f>
        <v>8.235605042113367</v>
      </c>
      <c r="F62" s="341">
        <f>VLOOKUP(A62,' 3. Master Data '!$B$11:$FU$167,' 3. Master Data '!$FS$4,FALSE)</f>
        <v>7.600187443398413</v>
      </c>
      <c r="H62" s="337" t="s">
        <v>20</v>
      </c>
      <c r="I62" s="344">
        <v>8.88939557063701</v>
      </c>
      <c r="J62" s="344">
        <v>9.294920648574255</v>
      </c>
    </row>
    <row r="63" spans="1:10" ht="12.75">
      <c r="A63" t="str">
        <f>' 3. Master Data '!B52</f>
        <v>Jefferson TB #1140</v>
      </c>
      <c r="B63" s="345">
        <f>VLOOKUP(A63,'4. 2011 Fuel saved table'!$B$3:$E$123,3,FALSE)</f>
        <v>971.4949581239532</v>
      </c>
      <c r="C63" s="60">
        <f>VLOOKUP(A63,'6. 2012 Fuel saved table'!$B$3:$E$159,3,FALSE)</f>
        <v>706.7767504187602</v>
      </c>
      <c r="D63" s="347">
        <f t="shared" si="1"/>
        <v>0.2724854158959181</v>
      </c>
      <c r="E63" s="341">
        <f>VLOOKUP(A63,' 3. Master Data '!$B$11:$FU$167,' 3. Master Data '!$CF$4,FALSE)</f>
        <v>11.478795247095922</v>
      </c>
      <c r="F63" s="341">
        <f>VLOOKUP(A63,' 3. Master Data '!$B$11:$FU$167,' 3. Master Data '!$FS$4,FALSE)</f>
        <v>8.338831375895444</v>
      </c>
      <c r="H63" s="337" t="s">
        <v>34</v>
      </c>
      <c r="I63" s="344">
        <v>8.859856339124589</v>
      </c>
      <c r="J63" s="344">
        <v>8.992610331147608</v>
      </c>
    </row>
    <row r="64" spans="1:10" ht="12.75">
      <c r="A64" t="str">
        <f>' 3. Master Data '!B126</f>
        <v>Pike TB #401</v>
      </c>
      <c r="B64" s="345">
        <f>VLOOKUP(A64,'4. 2011 Fuel saved table'!$B$3:$E$123,3,FALSE)</f>
        <v>757.4541269841266</v>
      </c>
      <c r="C64" s="60">
        <f>VLOOKUP(A64,'6. 2012 Fuel saved table'!$B$3:$E$159,3,FALSE)</f>
        <v>554.9715873015875</v>
      </c>
      <c r="D64" s="347">
        <f t="shared" si="1"/>
        <v>0.26731987122275236</v>
      </c>
      <c r="E64" s="341">
        <f>VLOOKUP(A64,' 3. Master Data '!$B$11:$FU$167,' 3. Master Data '!$CF$4,FALSE)</f>
        <v>9.115764753087511</v>
      </c>
      <c r="F64" s="341">
        <f>VLOOKUP(A64,' 3. Master Data '!$B$11:$FU$167,' 3. Master Data '!$FS$4,FALSE)</f>
        <v>9.28491543800637</v>
      </c>
      <c r="H64" s="337" t="s">
        <v>83</v>
      </c>
      <c r="I64" s="344">
        <v>8.859027233375372</v>
      </c>
      <c r="J64" s="344">
        <v>7.647738688835841</v>
      </c>
    </row>
    <row r="65" spans="1:10" ht="12.75">
      <c r="A65" t="str">
        <f>' 3. Master Data '!B128</f>
        <v>Pike TB #408</v>
      </c>
      <c r="B65" s="345">
        <f>VLOOKUP(A65,'4. 2011 Fuel saved table'!$B$3:$E$123,3,FALSE)</f>
        <v>624.1111111111111</v>
      </c>
      <c r="C65" s="60">
        <f>VLOOKUP(A65,'6. 2012 Fuel saved table'!$B$3:$E$159,3,FALSE)</f>
        <v>458.0855555555555</v>
      </c>
      <c r="D65" s="347">
        <f t="shared" si="1"/>
        <v>0.26601922734555816</v>
      </c>
      <c r="E65" s="341">
        <f>VLOOKUP(A65,' 3. Master Data '!$B$11:$FU$167,' 3. Master Data '!$CF$4,FALSE)</f>
        <v>13.76091081593928</v>
      </c>
      <c r="F65" s="341">
        <f>VLOOKUP(A65,' 3. Master Data '!$B$11:$FU$167,' 3. Master Data '!$FS$4,FALSE)</f>
        <v>9.684193862354443</v>
      </c>
      <c r="H65" s="337" t="s">
        <v>129</v>
      </c>
      <c r="I65" s="344">
        <v>8.843546284224251</v>
      </c>
      <c r="J65" s="344">
        <v>8.744087331247867</v>
      </c>
    </row>
    <row r="66" spans="1:10" ht="12.75">
      <c r="A66" t="str">
        <f>' 3. Master Data '!B20</f>
        <v>BreathittTB #30</v>
      </c>
      <c r="B66" s="345">
        <f>VLOOKUP(A66,'4. 2011 Fuel saved table'!$B$3:$E$123,3,FALSE)</f>
        <v>944.966206896552</v>
      </c>
      <c r="C66" s="60">
        <f>VLOOKUP(A66,'6. 2012 Fuel saved table'!$B$3:$E$159,3,FALSE)</f>
        <v>700.5206896551724</v>
      </c>
      <c r="D66" s="347">
        <f aca="true" t="shared" si="2" ref="D66:D97">(B66-C66)/B66</f>
        <v>0.2586817554504779</v>
      </c>
      <c r="E66" s="341">
        <f>VLOOKUP(A66,' 3. Master Data '!$B$11:$FU$167,' 3. Master Data '!$CF$4,FALSE)</f>
        <v>8.88939557063701</v>
      </c>
      <c r="F66" s="341">
        <f>VLOOKUP(A66,' 3. Master Data '!$B$11:$FU$167,' 3. Master Data '!$FS$4,FALSE)</f>
        <v>9.294920648574255</v>
      </c>
      <c r="H66" s="337" t="s">
        <v>74</v>
      </c>
      <c r="I66" s="344">
        <v>8.835699313368895</v>
      </c>
      <c r="J66" s="344">
        <v>8.727848685222204</v>
      </c>
    </row>
    <row r="67" spans="1:10" ht="12.75">
      <c r="A67" t="str">
        <f>' 3. Master Data '!B123</f>
        <v>Pike TB #398</v>
      </c>
      <c r="B67" s="345">
        <f>VLOOKUP(A67,'4. 2011 Fuel saved table'!$B$3:$E$123,3,FALSE)</f>
        <v>933.7988888888888</v>
      </c>
      <c r="C67" s="60">
        <f>VLOOKUP(A67,'6. 2012 Fuel saved table'!$B$3:$E$159,3,FALSE)</f>
        <v>730.839523809524</v>
      </c>
      <c r="D67" s="347">
        <f t="shared" si="2"/>
        <v>0.2173480473090545</v>
      </c>
      <c r="E67" s="341">
        <f>VLOOKUP(A67,' 3. Master Data '!$B$11:$FU$167,' 3. Master Data '!$CF$4,FALSE)</f>
        <v>10.583200460141683</v>
      </c>
      <c r="F67" s="341">
        <f>VLOOKUP(A67,' 3. Master Data '!$B$11:$FU$167,' 3. Master Data '!$FS$4,FALSE)</f>
        <v>10.755174315655028</v>
      </c>
      <c r="H67" s="337" t="s">
        <v>71</v>
      </c>
      <c r="I67" s="344">
        <v>8.814090019569472</v>
      </c>
      <c r="J67" s="344">
        <v>7.365177353342427</v>
      </c>
    </row>
    <row r="68" spans="1:10" ht="12.75">
      <c r="A68" t="str">
        <f>' 3. Master Data '!B38</f>
        <v>Caldwell TB #1184</v>
      </c>
      <c r="B68" s="345">
        <f>VLOOKUP(A68,'4. 2011 Fuel saved table'!$B$3:$E$123,3,FALSE)</f>
        <v>-151.88781609195405</v>
      </c>
      <c r="C68" s="60">
        <f>VLOOKUP(A68,'6. 2012 Fuel saved table'!$B$3:$E$159,3,FALSE)</f>
        <v>-126.8791954022987</v>
      </c>
      <c r="D68" s="347">
        <f t="shared" si="2"/>
        <v>0.16465192095799794</v>
      </c>
      <c r="E68" s="341">
        <f>VLOOKUP(A68,' 3. Master Data '!$B$11:$FU$167,' 3. Master Data '!$CF$4,FALSE)</f>
        <v>6.409122429874136</v>
      </c>
      <c r="F68" s="341">
        <f>VLOOKUP(A68,' 3. Master Data '!$B$11:$FU$167,' 3. Master Data '!$FS$4,FALSE)</f>
        <v>7.604987748866646</v>
      </c>
      <c r="H68" s="337" t="s">
        <v>127</v>
      </c>
      <c r="I68" s="344">
        <v>8.756634631596695</v>
      </c>
      <c r="J68" s="344">
        <v>8.800261916534149</v>
      </c>
    </row>
    <row r="69" spans="1:10" ht="12.75">
      <c r="A69" t="str">
        <f>' 3. Master Data '!B59</f>
        <v>Jefferson TB #1147</v>
      </c>
      <c r="B69" s="345">
        <f>VLOOKUP(A69,'4. 2011 Fuel saved table'!$B$3:$E$123,3,FALSE)</f>
        <v>753.5420603015076</v>
      </c>
      <c r="C69" s="60">
        <f>VLOOKUP(A69,'6. 2012 Fuel saved table'!$B$3:$E$159,3,FALSE)</f>
        <v>647.7029145728645</v>
      </c>
      <c r="D69" s="347">
        <f t="shared" si="2"/>
        <v>0.14045552505230388</v>
      </c>
      <c r="E69" s="341">
        <f>VLOOKUP(A69,' 3. Master Data '!$B$11:$FU$167,' 3. Master Data '!$CF$4,FALSE)</f>
        <v>12.009505014297797</v>
      </c>
      <c r="F69" s="341">
        <f>VLOOKUP(A69,' 3. Master Data '!$B$11:$FU$167,' 3. Master Data '!$FS$4,FALSE)</f>
        <v>8.447311772846087</v>
      </c>
      <c r="H69" s="337" t="s">
        <v>17</v>
      </c>
      <c r="I69" s="344">
        <v>8.722366347821936</v>
      </c>
      <c r="J69" s="344">
        <v>8.00602428639016</v>
      </c>
    </row>
    <row r="70" spans="1:10" ht="12.75">
      <c r="A70" t="str">
        <f>' 3. Master Data '!B61</f>
        <v>Jefferson TB #1149</v>
      </c>
      <c r="B70" s="345">
        <f>VLOOKUP(A70,'4. 2011 Fuel saved table'!$B$3:$E$123,3,FALSE)</f>
        <v>738.5934338358459</v>
      </c>
      <c r="C70" s="60">
        <f>VLOOKUP(A70,'6. 2012 Fuel saved table'!$B$3:$E$159,3,FALSE)</f>
        <v>668.4834003350084</v>
      </c>
      <c r="D70" s="347">
        <f t="shared" si="2"/>
        <v>0.09492371620029814</v>
      </c>
      <c r="E70" s="341">
        <f>VLOOKUP(A70,' 3. Master Data '!$B$11:$FU$167,' 3. Master Data '!$CF$4,FALSE)</f>
        <v>9.196171968743597</v>
      </c>
      <c r="F70" s="341">
        <f>VLOOKUP(A70,' 3. Master Data '!$B$11:$FU$167,' 3. Master Data '!$FS$4,FALSE)</f>
        <v>8.124267893097548</v>
      </c>
      <c r="H70" s="337" t="s">
        <v>23</v>
      </c>
      <c r="I70" s="344">
        <v>8.713444759802377</v>
      </c>
      <c r="J70" s="344">
        <v>8.627507210548004</v>
      </c>
    </row>
    <row r="71" spans="1:10" ht="12.75">
      <c r="A71" t="str">
        <f>' 3. Master Data '!B151</f>
        <v>Pike TB #432</v>
      </c>
      <c r="B71" s="345">
        <f>VLOOKUP(A71,'4. 2011 Fuel saved table'!$B$3:$E$123,3,FALSE)</f>
        <v>265.2222222222223</v>
      </c>
      <c r="C71" s="60">
        <f>VLOOKUP(A71,'6. 2012 Fuel saved table'!$B$3:$E$159,3,FALSE)</f>
        <v>240.7933333333334</v>
      </c>
      <c r="D71" s="347">
        <f t="shared" si="2"/>
        <v>0.09210724759111849</v>
      </c>
      <c r="E71" s="341">
        <f>VLOOKUP(A71,' 3. Master Data '!$B$11:$FU$167,' 3. Master Data '!$CF$4,FALSE)</f>
        <v>10.617571059431524</v>
      </c>
      <c r="F71" s="341">
        <f>VLOOKUP(A71,' 3. Master Data '!$B$11:$FU$167,' 3. Master Data '!$FS$4,FALSE)</f>
        <v>8.277729974968711</v>
      </c>
      <c r="H71" s="337" t="s">
        <v>124</v>
      </c>
      <c r="I71" s="344">
        <v>8.71223203736004</v>
      </c>
      <c r="J71" s="344">
        <v>9.137227742046585</v>
      </c>
    </row>
    <row r="72" spans="1:10" ht="12.75">
      <c r="A72" t="str">
        <f>' 3. Master Data '!B127</f>
        <v>Pike TB #407</v>
      </c>
      <c r="B72" s="345">
        <f>VLOOKUP(A72,'4. 2011 Fuel saved table'!$B$3:$E$123,3,FALSE)</f>
        <v>283.4292063492063</v>
      </c>
      <c r="C72" s="60">
        <f>VLOOKUP(A72,'6. 2012 Fuel saved table'!$B$3:$E$159,3,FALSE)</f>
        <v>273.1434920634921</v>
      </c>
      <c r="D72" s="347">
        <f t="shared" si="2"/>
        <v>0.036290241285301554</v>
      </c>
      <c r="E72" s="341">
        <f>VLOOKUP(A72,' 3. Master Data '!$B$11:$FU$167,' 3. Master Data '!$CF$4,FALSE)</f>
        <v>9.714679109615236</v>
      </c>
      <c r="F72" s="341">
        <f>VLOOKUP(A72,' 3. Master Data '!$B$11:$FU$167,' 3. Master Data '!$FS$4,FALSE)</f>
        <v>8.412919623781342</v>
      </c>
      <c r="H72" s="337" t="s">
        <v>130</v>
      </c>
      <c r="I72" s="344">
        <v>8.703989399460507</v>
      </c>
      <c r="J72" s="344">
        <v>9.006514011545443</v>
      </c>
    </row>
    <row r="73" spans="1:10" ht="12.75">
      <c r="A73" t="str">
        <f>' 3. Master Data '!B166</f>
        <v>Williamstown IndependentTB #30</v>
      </c>
      <c r="B73" s="345">
        <f>VLOOKUP(A73,'4. 2011 Fuel saved table'!$B$3:$E$123,3,FALSE)</f>
        <v>-27.724117647058847</v>
      </c>
      <c r="C73" s="60">
        <f>VLOOKUP(A73,'6. 2012 Fuel saved table'!$B$3:$E$159,3,FALSE)</f>
        <v>-26.930000000000064</v>
      </c>
      <c r="D73" s="347">
        <f t="shared" si="2"/>
        <v>0.028643567927689434</v>
      </c>
      <c r="E73" s="341">
        <f>VLOOKUP(A73,' 3. Master Data '!$B$11:$FU$167,' 3. Master Data '!$CF$4,FALSE)</f>
        <v>7.772377805909778</v>
      </c>
      <c r="F73" s="341">
        <f>VLOOKUP(A73,' 3. Master Data '!$B$11:$FU$167,' 3. Master Data '!$FS$4,FALSE)</f>
        <v>8.007360378779726</v>
      </c>
      <c r="H73" s="337" t="s">
        <v>59</v>
      </c>
      <c r="I73" s="344">
        <v>8.693125727356636</v>
      </c>
      <c r="J73" s="344">
        <v>8.587687503485194</v>
      </c>
    </row>
    <row r="74" spans="1:10" ht="12.75">
      <c r="A74" t="str">
        <f>' 3. Master Data '!B101</f>
        <v>Kenton TB #90</v>
      </c>
      <c r="B74" s="345">
        <f>VLOOKUP(A74,'4. 2011 Fuel saved table'!$B$3:$E$123,3,FALSE)</f>
        <v>350.0965625000001</v>
      </c>
      <c r="C74" s="60">
        <f>VLOOKUP(A74,'6. 2012 Fuel saved table'!$B$3:$E$159,3,FALSE)</f>
        <v>343.8868749999999</v>
      </c>
      <c r="D74" s="347">
        <f t="shared" si="2"/>
        <v>0.017737070754587022</v>
      </c>
      <c r="E74" s="341">
        <f>VLOOKUP(A74,' 3. Master Data '!$B$11:$FU$167,' 3. Master Data '!$CF$4,FALSE)</f>
        <v>8.504894408537503</v>
      </c>
      <c r="F74" s="341">
        <f>VLOOKUP(A74,' 3. Master Data '!$B$11:$FU$167,' 3. Master Data '!$FS$4,FALSE)</f>
        <v>8.120025633811622</v>
      </c>
      <c r="H74" s="337" t="s">
        <v>139</v>
      </c>
      <c r="I74" s="344">
        <v>8.67363284846253</v>
      </c>
      <c r="J74" s="344">
        <v>7.918900032883919</v>
      </c>
    </row>
    <row r="75" spans="1:10" ht="12.75">
      <c r="A75" t="str">
        <f>' 3. Master Data '!B109</f>
        <v>Madison TB #109</v>
      </c>
      <c r="B75" s="345">
        <f>VLOOKUP(A75,'4. 2011 Fuel saved table'!$B$3:$E$123,3,FALSE)</f>
        <v>647.002033898305</v>
      </c>
      <c r="C75" s="60">
        <f>VLOOKUP(A75,'6. 2012 Fuel saved table'!$B$3:$E$159,3,FALSE)</f>
        <v>648.179491525424</v>
      </c>
      <c r="D75" s="347">
        <f t="shared" si="2"/>
        <v>-0.0018198669639795636</v>
      </c>
      <c r="E75" s="341">
        <f>VLOOKUP(A75,' 3. Master Data '!$B$11:$FU$167,' 3. Master Data '!$CF$4,FALSE)</f>
        <v>11.734905689217694</v>
      </c>
      <c r="F75" s="341">
        <f>VLOOKUP(A75,' 3. Master Data '!$B$11:$FU$167,' 3. Master Data '!$FS$4,FALSE)</f>
        <v>8.248779319366905</v>
      </c>
      <c r="H75" s="337" t="s">
        <v>134</v>
      </c>
      <c r="I75" s="344">
        <v>8.658598179825606</v>
      </c>
      <c r="J75" s="344">
        <v>7.928297984687142</v>
      </c>
    </row>
    <row r="76" spans="1:10" ht="12.75">
      <c r="A76" t="str">
        <f>' 3. Master Data '!B121</f>
        <v>Pike TB #396</v>
      </c>
      <c r="B76" s="345">
        <f>VLOOKUP(A76,'4. 2011 Fuel saved table'!$B$3:$E$123,3,FALSE)</f>
        <v>580.4801587301588</v>
      </c>
      <c r="C76" s="60">
        <f>VLOOKUP(A76,'6. 2012 Fuel saved table'!$B$3:$E$159,3,FALSE)</f>
        <v>587.4273015873018</v>
      </c>
      <c r="D76" s="347">
        <f t="shared" si="2"/>
        <v>-0.011967924747575178</v>
      </c>
      <c r="E76" s="341">
        <f>VLOOKUP(A76,' 3. Master Data '!$B$11:$FU$167,' 3. Master Data '!$CF$4,FALSE)</f>
        <v>9.11602048280907</v>
      </c>
      <c r="F76" s="341">
        <f>VLOOKUP(A76,' 3. Master Data '!$B$11:$FU$167,' 3. Master Data '!$FS$4,FALSE)</f>
        <v>9.677682857820859</v>
      </c>
      <c r="H76" s="337" t="s">
        <v>105</v>
      </c>
      <c r="I76" s="344">
        <v>8.62954796030871</v>
      </c>
      <c r="J76" s="344">
        <v>8.539501555812018</v>
      </c>
    </row>
    <row r="77" spans="1:10" ht="12.75">
      <c r="A77" t="str">
        <f>' 3. Master Data '!B37</f>
        <v>Burgin IC #2211</v>
      </c>
      <c r="B77" s="345">
        <f>VLOOKUP(A77,'4. 2011 Fuel saved table'!$B$3:$E$123,3,FALSE)</f>
        <v>44.40866666666659</v>
      </c>
      <c r="C77" s="60">
        <f>VLOOKUP(A77,'6. 2012 Fuel saved table'!$B$3:$E$159,3,FALSE)</f>
        <v>45.52466666666692</v>
      </c>
      <c r="D77" s="347">
        <f t="shared" si="2"/>
        <v>-0.025130229835024585</v>
      </c>
      <c r="E77" s="341">
        <f>VLOOKUP(A77,' 3. Master Data '!$B$11:$FU$167,' 3. Master Data '!$CF$4,FALSE)</f>
        <v>7.94811974436596</v>
      </c>
      <c r="F77" s="341">
        <f>VLOOKUP(A77,' 3. Master Data '!$B$11:$FU$167,' 3. Master Data '!$FS$4,FALSE)</f>
        <v>7.685185084745763</v>
      </c>
      <c r="H77" s="337" t="s">
        <v>24</v>
      </c>
      <c r="I77" s="344">
        <v>8.62613981762918</v>
      </c>
      <c r="J77" s="344">
        <v>8.766128909635531</v>
      </c>
    </row>
    <row r="78" spans="1:10" ht="12.75">
      <c r="A78" t="str">
        <f>' 3. Master Data '!B122</f>
        <v>Pike TB #397</v>
      </c>
      <c r="B78" s="345">
        <f>VLOOKUP(A78,'4. 2011 Fuel saved table'!$B$3:$E$123,3,FALSE)</f>
        <v>1294.4638095238092</v>
      </c>
      <c r="C78" s="60">
        <f>VLOOKUP(A78,'6. 2012 Fuel saved table'!$B$3:$E$159,3,FALSE)</f>
        <v>1360.3088888888888</v>
      </c>
      <c r="D78" s="347">
        <f t="shared" si="2"/>
        <v>-0.05086668231327516</v>
      </c>
      <c r="E78" s="341">
        <f>VLOOKUP(A78,' 3. Master Data '!$B$11:$FU$167,' 3. Master Data '!$CF$4,FALSE)</f>
        <v>10.580095100138555</v>
      </c>
      <c r="F78" s="341">
        <f>VLOOKUP(A78,' 3. Master Data '!$B$11:$FU$167,' 3. Master Data '!$FS$4,FALSE)</f>
        <v>10.33314351869282</v>
      </c>
      <c r="H78" s="337" t="s">
        <v>120</v>
      </c>
      <c r="I78" s="344">
        <v>8.614035087719298</v>
      </c>
      <c r="J78" s="344">
        <v>8.75286832352558</v>
      </c>
    </row>
    <row r="79" spans="1:10" ht="12.75">
      <c r="A79" t="str">
        <f>' 3. Master Data '!B27</f>
        <v>BreathittTB #1061</v>
      </c>
      <c r="B79" s="345">
        <f>VLOOKUP(A79,'4. 2011 Fuel saved table'!$B$3:$E$123,3,FALSE)</f>
        <v>46.51538461538462</v>
      </c>
      <c r="C79" s="60">
        <f>VLOOKUP(A79,'6. 2012 Fuel saved table'!$B$3:$E$159,3,FALSE)</f>
        <v>49.91230769230765</v>
      </c>
      <c r="D79" s="347">
        <f t="shared" si="2"/>
        <v>-0.07302794774268133</v>
      </c>
      <c r="E79" s="341">
        <f>VLOOKUP(A79,' 3. Master Data '!$B$11:$FU$167,' 3. Master Data '!$CF$4,FALSE)</f>
        <v>7.359192952543336</v>
      </c>
      <c r="F79" s="341">
        <f>VLOOKUP(A79,' 3. Master Data '!$B$11:$FU$167,' 3. Master Data '!$FS$4,FALSE)</f>
        <v>7.134917217895025</v>
      </c>
      <c r="H79" s="337" t="s">
        <v>61</v>
      </c>
      <c r="I79" s="344">
        <v>8.598474916387959</v>
      </c>
      <c r="J79" s="344">
        <v>7.543350655778272</v>
      </c>
    </row>
    <row r="80" spans="1:10" ht="12.75">
      <c r="A80" t="str">
        <f>' 3. Master Data '!B21</f>
        <v>BreathittTB #1</v>
      </c>
      <c r="B80" s="345">
        <f>VLOOKUP(A80,'4. 2011 Fuel saved table'!$B$3:$E$123,3,FALSE)</f>
        <v>1211.3252559726957</v>
      </c>
      <c r="C80" s="60">
        <f>VLOOKUP(A80,'6. 2012 Fuel saved table'!$B$3:$E$159,3,FALSE)</f>
        <v>1354.0790443686005</v>
      </c>
      <c r="D80" s="347">
        <f t="shared" si="2"/>
        <v>-0.11784926277399654</v>
      </c>
      <c r="E80" s="341">
        <f>VLOOKUP(A80,' 3. Master Data '!$B$11:$FU$167,' 3. Master Data '!$CF$4,FALSE)</f>
        <v>10.97815271468743</v>
      </c>
      <c r="F80" s="341">
        <f>VLOOKUP(A80,' 3. Master Data '!$B$11:$FU$167,' 3. Master Data '!$FS$4,FALSE)</f>
        <v>10.603259050260627</v>
      </c>
      <c r="H80" s="337" t="s">
        <v>72</v>
      </c>
      <c r="I80" s="344">
        <v>8.566451504130638</v>
      </c>
      <c r="J80" s="344">
        <v>7.869034935232434</v>
      </c>
    </row>
    <row r="81" spans="1:10" ht="12.75">
      <c r="A81" t="str">
        <f>' 3. Master Data '!B161</f>
        <v>Warren TB #1101</v>
      </c>
      <c r="B81" s="345">
        <f>VLOOKUP(A81,'4. 2011 Fuel saved table'!$B$3:$E$123,3,FALSE)</f>
        <v>21.037027027027023</v>
      </c>
      <c r="C81" s="60">
        <f>VLOOKUP(A81,'6. 2012 Fuel saved table'!$B$3:$E$159,3,FALSE)</f>
        <v>24.628918918919</v>
      </c>
      <c r="D81" s="347">
        <f t="shared" si="2"/>
        <v>-0.1707414211750236</v>
      </c>
      <c r="E81" s="341">
        <f>VLOOKUP(A81,' 3. Master Data '!$B$11:$FU$167,' 3. Master Data '!$CF$4,FALSE)</f>
        <v>8.269250097716233</v>
      </c>
      <c r="F81" s="341">
        <f>VLOOKUP(A81,' 3. Master Data '!$B$11:$FU$167,' 3. Master Data '!$FS$4,FALSE)</f>
        <v>7.554794927763954</v>
      </c>
      <c r="H81" s="337" t="s">
        <v>66</v>
      </c>
      <c r="I81" s="344">
        <v>8.552246533127889</v>
      </c>
      <c r="J81" s="344">
        <v>8.452204663876312</v>
      </c>
    </row>
    <row r="82" spans="1:10" ht="12.75">
      <c r="A82" t="str">
        <f>' 3. Master Data '!B23</f>
        <v>BreathittTB #60</v>
      </c>
      <c r="B82" s="345">
        <f>VLOOKUP(A82,'4. 2011 Fuel saved table'!$B$3:$E$123,3,FALSE)</f>
        <v>267.6852941176471</v>
      </c>
      <c r="C82" s="60">
        <f>VLOOKUP(A82,'6. 2012 Fuel saved table'!$B$3:$E$159,3,FALSE)</f>
        <v>326.12941176470645</v>
      </c>
      <c r="D82" s="347">
        <f t="shared" si="2"/>
        <v>-0.21833144715590264</v>
      </c>
      <c r="E82" s="341">
        <f>VLOOKUP(A82,' 3. Master Data '!$B$11:$FU$167,' 3. Master Data '!$CF$4,FALSE)</f>
        <v>8.713444759802377</v>
      </c>
      <c r="F82" s="341">
        <f>VLOOKUP(A82,' 3. Master Data '!$B$11:$FU$167,' 3. Master Data '!$FS$4,FALSE)</f>
        <v>8.627507210548004</v>
      </c>
      <c r="H82" s="337" t="s">
        <v>102</v>
      </c>
      <c r="I82" s="344">
        <v>8.54875882486905</v>
      </c>
      <c r="J82" s="344">
        <v>9.563489580073847</v>
      </c>
    </row>
    <row r="83" spans="1:10" ht="12.75">
      <c r="A83" t="str">
        <f>' 3. Master Data '!B139</f>
        <v>Pike TB #419</v>
      </c>
      <c r="B83" s="345">
        <f>VLOOKUP(A83,'4. 2011 Fuel saved table'!$B$3:$E$123,3,FALSE)</f>
        <v>633.541746031746</v>
      </c>
      <c r="C83" s="60">
        <f>VLOOKUP(A83,'6. 2012 Fuel saved table'!$B$3:$E$159,3,FALSE)</f>
        <v>782.2906349206346</v>
      </c>
      <c r="D83" s="347">
        <f t="shared" si="2"/>
        <v>-0.23478940388789307</v>
      </c>
      <c r="E83" s="341">
        <f>VLOOKUP(A83,' 3. Master Data '!$B$11:$FU$167,' 3. Master Data '!$CF$4,FALSE)</f>
        <v>10.371563516918462</v>
      </c>
      <c r="F83" s="341">
        <f>VLOOKUP(A83,' 3. Master Data '!$B$11:$FU$167,' 3. Master Data '!$FS$4,FALSE)</f>
        <v>10.16001691742573</v>
      </c>
      <c r="H83" s="337" t="s">
        <v>67</v>
      </c>
      <c r="I83" s="344">
        <v>8.516337386018238</v>
      </c>
      <c r="J83" s="344">
        <v>7.4768155053974485</v>
      </c>
    </row>
    <row r="84" spans="1:10" ht="12.75">
      <c r="A84" t="str">
        <f>' 3. Master Data '!B165</f>
        <v>Whitley TB #105</v>
      </c>
      <c r="B84" s="345">
        <f>VLOOKUP(A84,'4. 2011 Fuel saved table'!$B$3:$E$123,3,FALSE)</f>
        <v>588.2142857142858</v>
      </c>
      <c r="C84" s="60">
        <f>VLOOKUP(A84,'6. 2012 Fuel saved table'!$B$3:$E$159,3,FALSE)</f>
        <v>738.4128571428569</v>
      </c>
      <c r="D84" s="347">
        <f t="shared" si="2"/>
        <v>-0.25534669095324775</v>
      </c>
      <c r="E84" s="341">
        <f>VLOOKUP(A84,' 3. Master Data '!$B$11:$FU$167,' 3. Master Data '!$CF$4,FALSE)</f>
        <v>10.213031603589544</v>
      </c>
      <c r="F84" s="341">
        <f>VLOOKUP(A84,' 3. Master Data '!$B$11:$FU$167,' 3. Master Data '!$FS$4,FALSE)</f>
        <v>10.713416430187864</v>
      </c>
      <c r="H84" s="337" t="s">
        <v>76</v>
      </c>
      <c r="I84" s="344">
        <v>8.504894408537503</v>
      </c>
      <c r="J84" s="344">
        <v>8.120025633811622</v>
      </c>
    </row>
    <row r="85" spans="1:10" ht="12.75">
      <c r="A85" t="str">
        <f>' 3. Master Data '!B134</f>
        <v>Pike TB #414</v>
      </c>
      <c r="B85" s="345">
        <f>VLOOKUP(A85,'4. 2011 Fuel saved table'!$B$3:$E$123,3,FALSE)</f>
        <v>260.69603174603174</v>
      </c>
      <c r="C85" s="60">
        <f>VLOOKUP(A85,'6. 2012 Fuel saved table'!$B$3:$E$159,3,FALSE)</f>
        <v>328.7830158730161</v>
      </c>
      <c r="D85" s="347">
        <f t="shared" si="2"/>
        <v>-0.2611738416997242</v>
      </c>
      <c r="E85" s="341">
        <f>VLOOKUP(A85,' 3. Master Data '!$B$11:$FU$167,' 3. Master Data '!$CF$4,FALSE)</f>
        <v>9.484459524963645</v>
      </c>
      <c r="F85" s="341">
        <f>VLOOKUP(A85,' 3. Master Data '!$B$11:$FU$167,' 3. Master Data '!$FS$4,FALSE)</f>
        <v>9.094604622296579</v>
      </c>
      <c r="H85" s="337" t="s">
        <v>60</v>
      </c>
      <c r="I85" s="344">
        <v>8.46144667370644</v>
      </c>
      <c r="J85" s="344">
        <v>8.86194991350785</v>
      </c>
    </row>
    <row r="86" spans="1:10" ht="12.75">
      <c r="A86" t="str">
        <f>' 3. Master Data '!B144</f>
        <v>Pike TB #425</v>
      </c>
      <c r="B86" s="345">
        <f>VLOOKUP(A86,'4. 2011 Fuel saved table'!$B$3:$E$123,3,FALSE)</f>
        <v>268.22142857142853</v>
      </c>
      <c r="C86" s="60">
        <f>VLOOKUP(A86,'6. 2012 Fuel saved table'!$B$3:$E$159,3,FALSE)</f>
        <v>338.5733333333335</v>
      </c>
      <c r="D86" s="347">
        <f t="shared" si="2"/>
        <v>-0.26229039617231753</v>
      </c>
      <c r="E86" s="341">
        <f>VLOOKUP(A86,' 3. Master Data '!$B$11:$FU$167,' 3. Master Data '!$CF$4,FALSE)</f>
        <v>7.933520228140558</v>
      </c>
      <c r="F86" s="341">
        <f>VLOOKUP(A86,' 3. Master Data '!$B$11:$FU$167,' 3. Master Data '!$FS$4,FALSE)</f>
        <v>7.825475948679073</v>
      </c>
      <c r="H86" s="337" t="s">
        <v>39</v>
      </c>
      <c r="I86" s="344">
        <v>8.431236565681147</v>
      </c>
      <c r="J86" s="344">
        <v>7.3912571755469205</v>
      </c>
    </row>
    <row r="87" spans="1:10" ht="12.75">
      <c r="A87" t="str">
        <f>' 3. Master Data '!B110</f>
        <v>Madison TB #110</v>
      </c>
      <c r="B87" s="345">
        <f>VLOOKUP(A87,'4. 2011 Fuel saved table'!$B$3:$E$123,3,FALSE)</f>
        <v>560.0735593220338</v>
      </c>
      <c r="C87" s="60">
        <f>VLOOKUP(A87,'6. 2012 Fuel saved table'!$B$3:$E$159,3,FALSE)</f>
        <v>745.8884745762712</v>
      </c>
      <c r="D87" s="347">
        <f t="shared" si="2"/>
        <v>-0.33176876887236983</v>
      </c>
      <c r="E87" s="341">
        <f>VLOOKUP(A87,' 3. Master Data '!$B$11:$FU$167,' 3. Master Data '!$CF$4,FALSE)</f>
        <v>11.362416107382549</v>
      </c>
      <c r="F87" s="341">
        <f>VLOOKUP(A87,' 3. Master Data '!$B$11:$FU$167,' 3. Master Data '!$FS$4,FALSE)</f>
        <v>8.389220100457035</v>
      </c>
      <c r="H87" s="337" t="s">
        <v>103</v>
      </c>
      <c r="I87" s="344">
        <v>8.397902116614487</v>
      </c>
      <c r="J87" s="344">
        <v>8.741288630465855</v>
      </c>
    </row>
    <row r="88" spans="1:10" ht="12.75">
      <c r="A88" t="str">
        <f>' 3. Master Data '!B118</f>
        <v>Mercer IC #111</v>
      </c>
      <c r="B88" s="345">
        <f>VLOOKUP(A88,'4. 2011 Fuel saved table'!$B$3:$E$123,3,FALSE)</f>
        <v>833.9381818181819</v>
      </c>
      <c r="C88" s="60">
        <f>VLOOKUP(A88,'6. 2012 Fuel saved table'!$B$3:$E$159,3,FALSE)</f>
        <v>1114.909090909091</v>
      </c>
      <c r="D88" s="347">
        <f t="shared" si="2"/>
        <v>-0.3369205478496335</v>
      </c>
      <c r="E88" s="341">
        <f>VLOOKUP(A88,' 3. Master Data '!$B$11:$FU$167,' 3. Master Data '!$CF$4,FALSE)</f>
        <v>9.06694248296886</v>
      </c>
      <c r="F88" s="341">
        <f>VLOOKUP(A88,' 3. Master Data '!$B$11:$FU$167,' 3. Master Data '!$FS$4,FALSE)</f>
        <v>7.382205606099672</v>
      </c>
      <c r="H88" s="337" t="s">
        <v>122</v>
      </c>
      <c r="I88" s="344">
        <v>8.342322621411807</v>
      </c>
      <c r="J88" s="344">
        <v>8.254099320684002</v>
      </c>
    </row>
    <row r="89" spans="1:10" ht="12.75">
      <c r="A89" t="str">
        <f>' 3. Master Data '!B157</f>
        <v>Pike TB #438</v>
      </c>
      <c r="B89" s="345">
        <f>VLOOKUP(A89,'4. 2011 Fuel saved table'!$B$3:$E$123,3,FALSE)</f>
        <v>309.66666666666674</v>
      </c>
      <c r="C89" s="60">
        <f>VLOOKUP(A89,'6. 2012 Fuel saved table'!$B$3:$E$159,3,FALSE)</f>
        <v>420.4179365079367</v>
      </c>
      <c r="D89" s="347">
        <f t="shared" si="2"/>
        <v>-0.35764672715157136</v>
      </c>
      <c r="E89" s="341">
        <f>VLOOKUP(A89,' 3. Master Data '!$B$11:$FU$167,' 3. Master Data '!$CF$4,FALSE)</f>
        <v>8.843546284224251</v>
      </c>
      <c r="F89" s="341">
        <f>VLOOKUP(A89,' 3. Master Data '!$B$11:$FU$167,' 3. Master Data '!$FS$4,FALSE)</f>
        <v>8.744087331247867</v>
      </c>
      <c r="H89" s="337" t="s">
        <v>114</v>
      </c>
      <c r="I89" s="344">
        <v>8.320765557822993</v>
      </c>
      <c r="J89" s="344">
        <v>8.136862441282325</v>
      </c>
    </row>
    <row r="90" spans="1:10" ht="12.75">
      <c r="A90" t="str">
        <f>' 3. Master Data '!B19</f>
        <v>Boone TB #295</v>
      </c>
      <c r="B90" s="345">
        <f>VLOOKUP(A90,'4. 2011 Fuel saved table'!$B$3:$E$123,3,FALSE)</f>
        <v>279.40206349206346</v>
      </c>
      <c r="C90" s="60">
        <f>VLOOKUP(A90,'6. 2012 Fuel saved table'!$B$3:$E$159,3,FALSE)</f>
        <v>381.1233333333331</v>
      </c>
      <c r="D90" s="347">
        <f t="shared" si="2"/>
        <v>-0.3640677114904668</v>
      </c>
      <c r="E90" s="341">
        <f>VLOOKUP(A90,' 3. Master Data '!$B$11:$FU$167,' 3. Master Data '!$CF$4,FALSE)</f>
        <v>9.40616562847412</v>
      </c>
      <c r="F90" s="341">
        <f>VLOOKUP(A90,' 3. Master Data '!$B$11:$FU$167,' 3. Master Data '!$FS$4,FALSE)</f>
        <v>8.987241329140131</v>
      </c>
      <c r="H90" s="337" t="s">
        <v>36</v>
      </c>
      <c r="I90" s="344">
        <v>8.301495619175176</v>
      </c>
      <c r="J90" s="344">
        <v>7.750482735401586</v>
      </c>
    </row>
    <row r="91" spans="1:10" ht="12.75">
      <c r="A91" t="str">
        <f>' 3. Master Data '!B137</f>
        <v>Pike TB #417</v>
      </c>
      <c r="B91" s="345">
        <f>VLOOKUP(A91,'4. 2011 Fuel saved table'!$B$3:$E$123,3,FALSE)</f>
        <v>466.031746031746</v>
      </c>
      <c r="C91" s="60">
        <f>VLOOKUP(A91,'6. 2012 Fuel saved table'!$B$3:$E$159,3,FALSE)</f>
        <v>653.1934920634919</v>
      </c>
      <c r="D91" s="347">
        <f t="shared" si="2"/>
        <v>-0.4016072888283376</v>
      </c>
      <c r="E91" s="341">
        <f>VLOOKUP(A91,' 3. Master Data '!$B$11:$FU$167,' 3. Master Data '!$CF$4,FALSE)</f>
        <v>9.674712643678161</v>
      </c>
      <c r="F91" s="341">
        <f>VLOOKUP(A91,' 3. Master Data '!$B$11:$FU$167,' 3. Master Data '!$FS$4,FALSE)</f>
        <v>9.61685218470665</v>
      </c>
      <c r="H91" s="337" t="s">
        <v>89</v>
      </c>
      <c r="I91" s="344">
        <v>8.296514822848879</v>
      </c>
      <c r="J91" s="344">
        <v>7.53052602047973</v>
      </c>
    </row>
    <row r="92" spans="1:10" ht="12.75">
      <c r="A92" t="str">
        <f>' 3. Master Data '!B40</f>
        <v>Campbell TB #53</v>
      </c>
      <c r="B92" s="345">
        <f>VLOOKUP(A92,'4. 2011 Fuel saved table'!$B$3:$E$123,3,FALSE)</f>
        <v>639.3139344262297</v>
      </c>
      <c r="C92" s="60">
        <f>VLOOKUP(A92,'6. 2012 Fuel saved table'!$B$3:$E$159,3,FALSE)</f>
        <v>922.7711475409835</v>
      </c>
      <c r="D92" s="347">
        <f t="shared" si="2"/>
        <v>-0.4433771858408662</v>
      </c>
      <c r="E92" s="341">
        <f>VLOOKUP(A92,' 3. Master Data '!$B$11:$FU$167,' 3. Master Data '!$CF$4,FALSE)</f>
        <v>8.859856339124589</v>
      </c>
      <c r="F92" s="341">
        <f>VLOOKUP(A92,' 3. Master Data '!$B$11:$FU$167,' 3. Master Data '!$FS$4,FALSE)</f>
        <v>8.992610331147608</v>
      </c>
      <c r="H92" s="337" t="s">
        <v>65</v>
      </c>
      <c r="I92" s="344">
        <v>8.286181139122315</v>
      </c>
      <c r="J92" s="344">
        <v>8.125726894599447</v>
      </c>
    </row>
    <row r="93" spans="1:10" ht="12.75">
      <c r="A93" t="str">
        <f>' 3. Master Data '!B133</f>
        <v>Pike TB #413</v>
      </c>
      <c r="B93" s="345">
        <f>VLOOKUP(A93,'4. 2011 Fuel saved table'!$B$3:$E$123,3,FALSE)</f>
        <v>335.3809523809525</v>
      </c>
      <c r="C93" s="60">
        <f>VLOOKUP(A93,'6. 2012 Fuel saved table'!$B$3:$E$159,3,FALSE)</f>
        <v>486.66857142857157</v>
      </c>
      <c r="D93" s="347">
        <f t="shared" si="2"/>
        <v>-0.451091864262388</v>
      </c>
      <c r="E93" s="341">
        <f>VLOOKUP(A93,' 3. Master Data '!$B$11:$FU$167,' 3. Master Data '!$CF$4,FALSE)</f>
        <v>8.62954796030871</v>
      </c>
      <c r="F93" s="341">
        <f>VLOOKUP(A93,' 3. Master Data '!$B$11:$FU$167,' 3. Master Data '!$FS$4,FALSE)</f>
        <v>8.539501555812018</v>
      </c>
      <c r="H93" s="337" t="s">
        <v>96</v>
      </c>
      <c r="I93" s="344">
        <v>8.281426784969927</v>
      </c>
      <c r="J93" s="344">
        <v>8.597522582163766</v>
      </c>
    </row>
    <row r="94" spans="1:10" ht="12.75">
      <c r="A94" t="str">
        <f>' 3. Master Data '!B146</f>
        <v>Pike TB #427</v>
      </c>
      <c r="B94" s="345">
        <f>VLOOKUP(A94,'4. 2011 Fuel saved table'!$B$3:$E$123,3,FALSE)</f>
        <v>367.4603174603176</v>
      </c>
      <c r="C94" s="60">
        <f>VLOOKUP(A94,'6. 2012 Fuel saved table'!$B$3:$E$159,3,FALSE)</f>
        <v>536.7163492063489</v>
      </c>
      <c r="D94" s="347">
        <f t="shared" si="2"/>
        <v>-0.4606103671706251</v>
      </c>
      <c r="E94" s="341">
        <f>VLOOKUP(A94,' 3. Master Data '!$B$11:$FU$167,' 3. Master Data '!$CF$4,FALSE)</f>
        <v>9.471232876712328</v>
      </c>
      <c r="F94" s="341">
        <f>VLOOKUP(A94,' 3. Master Data '!$B$11:$FU$167,' 3. Master Data '!$FS$4,FALSE)</f>
        <v>9.346529836290081</v>
      </c>
      <c r="H94" s="337" t="s">
        <v>133</v>
      </c>
      <c r="I94" s="344">
        <v>8.269250097716233</v>
      </c>
      <c r="J94" s="344">
        <v>7.554794927763954</v>
      </c>
    </row>
    <row r="95" spans="1:10" ht="12.75">
      <c r="A95" t="str">
        <f>' 3. Master Data '!B150</f>
        <v>Pike TB #431</v>
      </c>
      <c r="B95" s="345">
        <f>VLOOKUP(A95,'4. 2011 Fuel saved table'!$B$3:$E$123,3,FALSE)</f>
        <v>143.64984126984132</v>
      </c>
      <c r="C95" s="60">
        <f>VLOOKUP(A95,'6. 2012 Fuel saved table'!$B$3:$E$159,3,FALSE)</f>
        <v>211.8615873015874</v>
      </c>
      <c r="D95" s="347">
        <f t="shared" si="2"/>
        <v>-0.47484734705423487</v>
      </c>
      <c r="E95" s="341">
        <f>VLOOKUP(A95,' 3. Master Data '!$B$11:$FU$167,' 3. Master Data '!$CF$4,FALSE)</f>
        <v>8.342322621411807</v>
      </c>
      <c r="F95" s="341">
        <f>VLOOKUP(A95,' 3. Master Data '!$B$11:$FU$167,' 3. Master Data '!$FS$4,FALSE)</f>
        <v>8.254099320684002</v>
      </c>
      <c r="H95" s="337" t="s">
        <v>77</v>
      </c>
      <c r="I95" s="344">
        <v>8.235605042113367</v>
      </c>
      <c r="J95" s="344">
        <v>7.600187443398413</v>
      </c>
    </row>
    <row r="96" spans="1:10" ht="12.75">
      <c r="A96" t="str">
        <f>' 3. Master Data '!B147</f>
        <v>Pike TB #428</v>
      </c>
      <c r="B96" s="345">
        <f>VLOOKUP(A96,'4. 2011 Fuel saved table'!$B$3:$E$123,3,FALSE)</f>
        <v>711.936507936508</v>
      </c>
      <c r="C96" s="60">
        <f>VLOOKUP(A96,'6. 2012 Fuel saved table'!$B$3:$E$159,3,FALSE)</f>
        <v>1069.9412698412696</v>
      </c>
      <c r="D96" s="347">
        <f t="shared" si="2"/>
        <v>-0.5028605190403991</v>
      </c>
      <c r="E96" s="341">
        <f>VLOOKUP(A96,' 3. Master Data '!$B$11:$FU$167,' 3. Master Data '!$CF$4,FALSE)</f>
        <v>10.019071310116086</v>
      </c>
      <c r="F96" s="341">
        <f>VLOOKUP(A96,' 3. Master Data '!$B$11:$FU$167,' 3. Master Data '!$FS$4,FALSE)</f>
        <v>10.00710553814002</v>
      </c>
      <c r="H96" s="337" t="s">
        <v>63</v>
      </c>
      <c r="I96" s="344">
        <v>8.207187187187186</v>
      </c>
      <c r="J96" s="344">
        <v>8.17585621113302</v>
      </c>
    </row>
    <row r="97" spans="1:10" ht="12.75">
      <c r="A97" t="str">
        <f>' 3. Master Data '!B103</f>
        <v>Kenton TB #94</v>
      </c>
      <c r="B97" s="345">
        <f>VLOOKUP(A97,'4. 2011 Fuel saved table'!$B$3:$E$123,3,FALSE)</f>
        <v>218.89937499999996</v>
      </c>
      <c r="C97" s="60">
        <f>VLOOKUP(A97,'6. 2012 Fuel saved table'!$B$3:$E$159,3,FALSE)</f>
        <v>334.73906250000005</v>
      </c>
      <c r="D97" s="347">
        <f t="shared" si="2"/>
        <v>-0.5291914949505914</v>
      </c>
      <c r="E97" s="341">
        <f>VLOOKUP(A97,' 3. Master Data '!$B$11:$FU$167,' 3. Master Data '!$CF$4,FALSE)</f>
        <v>7.890362868480123</v>
      </c>
      <c r="F97" s="341">
        <f>VLOOKUP(A97,' 3. Master Data '!$B$11:$FU$167,' 3. Master Data '!$FS$4,FALSE)</f>
        <v>7.695986207313754</v>
      </c>
      <c r="H97" s="337" t="s">
        <v>58</v>
      </c>
      <c r="I97" s="344">
        <v>8.202831628252591</v>
      </c>
      <c r="J97" s="344">
        <v>7.530714694110921</v>
      </c>
    </row>
    <row r="98" spans="1:10" ht="12.75">
      <c r="A98" t="str">
        <f>' 3. Master Data '!B129</f>
        <v>Pike TB #409</v>
      </c>
      <c r="B98" s="345">
        <f>VLOOKUP(A98,'4. 2011 Fuel saved table'!$B$3:$E$123,3,FALSE)</f>
        <v>191.28952380952387</v>
      </c>
      <c r="C98" s="60">
        <f>VLOOKUP(A98,'6. 2012 Fuel saved table'!$B$3:$E$159,3,FALSE)</f>
        <v>293.66809523809525</v>
      </c>
      <c r="D98" s="347">
        <f aca="true" t="shared" si="3" ref="D98:D129">(B98-C98)/B98</f>
        <v>-0.5352021866629487</v>
      </c>
      <c r="E98" s="341">
        <f>VLOOKUP(A98,' 3. Master Data '!$B$11:$FU$167,' 3. Master Data '!$CF$4,FALSE)</f>
        <v>9.260119866378464</v>
      </c>
      <c r="F98" s="341">
        <f>VLOOKUP(A98,' 3. Master Data '!$B$11:$FU$167,' 3. Master Data '!$FS$4,FALSE)</f>
        <v>9.095697901083456</v>
      </c>
      <c r="H98" s="337" t="s">
        <v>75</v>
      </c>
      <c r="I98" s="344">
        <v>8.177605862588171</v>
      </c>
      <c r="J98" s="344">
        <v>7.29216336015837</v>
      </c>
    </row>
    <row r="99" spans="1:10" ht="12.75">
      <c r="A99" t="str">
        <f>' 3. Master Data '!B107</f>
        <v>LaRue TB #136</v>
      </c>
      <c r="B99" s="345">
        <f>VLOOKUP(A99,'4. 2011 Fuel saved table'!$B$3:$E$123,3,FALSE)</f>
        <v>429.94500000000005</v>
      </c>
      <c r="C99" s="60">
        <f>VLOOKUP(A99,'6. 2012 Fuel saved table'!$B$3:$E$159,3,FALSE)</f>
        <v>661.2533333333331</v>
      </c>
      <c r="D99" s="347">
        <f t="shared" si="3"/>
        <v>-0.5379951699248346</v>
      </c>
      <c r="E99" s="341">
        <f>VLOOKUP(A99,' 3. Master Data '!$B$11:$FU$167,' 3. Master Data '!$CF$4,FALSE)</f>
        <v>9.171543436032358</v>
      </c>
      <c r="F99" s="341">
        <f>VLOOKUP(A99,' 3. Master Data '!$B$11:$FU$167,' 3. Master Data '!$FS$4,FALSE)</f>
        <v>9.356388738494855</v>
      </c>
      <c r="H99" s="337" t="s">
        <v>115</v>
      </c>
      <c r="I99" s="344">
        <v>8.14423076923077</v>
      </c>
      <c r="J99" s="344">
        <v>9.52159539298283</v>
      </c>
    </row>
    <row r="100" spans="1:10" ht="12.75">
      <c r="A100" t="str">
        <f>' 3. Master Data '!B41</f>
        <v>Corbin IndependentTB #67</v>
      </c>
      <c r="B100" s="345">
        <f>VLOOKUP(A100,'4. 2011 Fuel saved table'!$B$3:$E$123,3,FALSE)</f>
        <v>129.94603174603185</v>
      </c>
      <c r="C100" s="60">
        <f>VLOOKUP(A100,'6. 2012 Fuel saved table'!$B$3:$E$159,3,FALSE)</f>
        <v>209.03539682539713</v>
      </c>
      <c r="D100" s="347">
        <f t="shared" si="3"/>
        <v>-0.6086323992866401</v>
      </c>
      <c r="E100" s="341">
        <f>VLOOKUP(A100,' 3. Master Data '!$B$11:$FU$167,' 3. Master Data '!$CF$4,FALSE)</f>
        <v>7.110313768187668</v>
      </c>
      <c r="F100" s="341">
        <f>VLOOKUP(A100,' 3. Master Data '!$B$11:$FU$167,' 3. Master Data '!$FS$4,FALSE)</f>
        <v>7.826707937722442</v>
      </c>
      <c r="H100" s="337" t="s">
        <v>136</v>
      </c>
      <c r="I100" s="344">
        <v>8.142126841119603</v>
      </c>
      <c r="J100" s="344">
        <v>7.614092432078083</v>
      </c>
    </row>
    <row r="101" spans="1:10" ht="12.75">
      <c r="A101" t="str">
        <f>' 3. Master Data '!B86</f>
        <v>Jefferson IC #1133</v>
      </c>
      <c r="B101" s="345">
        <f>VLOOKUP(A101,'4. 2011 Fuel saved table'!$B$3:$E$123,3,FALSE)</f>
        <v>329.10971524288107</v>
      </c>
      <c r="C101" s="60">
        <f>VLOOKUP(A101,'6. 2012 Fuel saved table'!$B$3:$E$159,3,FALSE)</f>
        <v>532.4882747068673</v>
      </c>
      <c r="D101" s="347">
        <f t="shared" si="3"/>
        <v>-0.6179658334117971</v>
      </c>
      <c r="E101" s="341">
        <f>VLOOKUP(A101,' 3. Master Data '!$B$11:$FU$167,' 3. Master Data '!$CF$4,FALSE)</f>
        <v>8.598474916387959</v>
      </c>
      <c r="F101" s="341">
        <f>VLOOKUP(A101,' 3. Master Data '!$B$11:$FU$167,' 3. Master Data '!$FS$4,FALSE)</f>
        <v>7.543350655778272</v>
      </c>
      <c r="H101" s="337" t="s">
        <v>15</v>
      </c>
      <c r="I101" s="344">
        <v>8.138716356107661</v>
      </c>
      <c r="J101" s="344">
        <v>6.5428353313729914</v>
      </c>
    </row>
    <row r="102" spans="1:10" ht="12.75">
      <c r="A102" t="str">
        <f>' 3. Master Data '!B83</f>
        <v>Jefferson IC #1136</v>
      </c>
      <c r="B102" s="345">
        <f>VLOOKUP(A102,'4. 2011 Fuel saved table'!$B$3:$E$123,3,FALSE)</f>
        <v>281.8641373534339</v>
      </c>
      <c r="C102" s="60">
        <f>VLOOKUP(A102,'6. 2012 Fuel saved table'!$B$3:$E$159,3,FALSE)</f>
        <v>457.234505862647</v>
      </c>
      <c r="D102" s="347">
        <f t="shared" si="3"/>
        <v>-0.6221804950280476</v>
      </c>
      <c r="E102" s="341">
        <f>VLOOKUP(A102,' 3. Master Data '!$B$11:$FU$167,' 3. Master Data '!$CF$4,FALSE)</f>
        <v>8.202831628252591</v>
      </c>
      <c r="F102" s="341">
        <f>VLOOKUP(A102,' 3. Master Data '!$B$11:$FU$167,' 3. Master Data '!$FS$4,FALSE)</f>
        <v>7.530714694110921</v>
      </c>
      <c r="H102" s="337" t="s">
        <v>64</v>
      </c>
      <c r="I102" s="344">
        <v>8.08885645414538</v>
      </c>
      <c r="J102" s="344">
        <v>8.521158114593632</v>
      </c>
    </row>
    <row r="103" spans="1:10" ht="12.75">
      <c r="A103" t="str">
        <f>' 3. Master Data '!B42</f>
        <v>Crittenden County IC #111</v>
      </c>
      <c r="B103" s="345">
        <f>VLOOKUP(A103,'4. 2011 Fuel saved table'!$B$3:$E$123,3,FALSE)</f>
        <v>66.63285714285712</v>
      </c>
      <c r="C103" s="60">
        <f>VLOOKUP(A103,'6. 2012 Fuel saved table'!$B$3:$E$159,3,FALSE)</f>
        <v>108.26999999999987</v>
      </c>
      <c r="D103" s="347">
        <f t="shared" si="3"/>
        <v>-0.6248740432647971</v>
      </c>
      <c r="E103" s="341">
        <f>VLOOKUP(A103,' 3. Master Data '!$B$11:$FU$167,' 3. Master Data '!$CF$4,FALSE)</f>
        <v>8.301495619175176</v>
      </c>
      <c r="F103" s="341">
        <f>VLOOKUP(A103,' 3. Master Data '!$B$11:$FU$167,' 3. Master Data '!$FS$4,FALSE)</f>
        <v>7.750482735401586</v>
      </c>
      <c r="H103" s="337" t="s">
        <v>117</v>
      </c>
      <c r="I103" s="344">
        <v>8.002493765586035</v>
      </c>
      <c r="J103" s="344">
        <v>8.198257661166343</v>
      </c>
    </row>
    <row r="104" spans="1:10" ht="12.75">
      <c r="A104" t="str">
        <f>' 3. Master Data '!B24</f>
        <v>BreathittTB #61</v>
      </c>
      <c r="B104" s="345">
        <f>VLOOKUP(A104,'4. 2011 Fuel saved table'!$B$3:$E$123,3,FALSE)</f>
        <v>139.90000000000003</v>
      </c>
      <c r="C104" s="60">
        <f>VLOOKUP(A104,'6. 2012 Fuel saved table'!$B$3:$E$159,3,FALSE)</f>
        <v>229.28692307692302</v>
      </c>
      <c r="D104" s="347">
        <f t="shared" si="3"/>
        <v>-0.6389344036949461</v>
      </c>
      <c r="E104" s="341">
        <f>VLOOKUP(A104,' 3. Master Data '!$B$11:$FU$167,' 3. Master Data '!$CF$4,FALSE)</f>
        <v>8.62613981762918</v>
      </c>
      <c r="F104" s="341">
        <f>VLOOKUP(A104,' 3. Master Data '!$B$11:$FU$167,' 3. Master Data '!$FS$4,FALSE)</f>
        <v>8.766128909635531</v>
      </c>
      <c r="H104" s="337" t="s">
        <v>68</v>
      </c>
      <c r="I104" s="344">
        <v>7.978361646781858</v>
      </c>
      <c r="J104" s="344">
        <v>7.6845293823760334</v>
      </c>
    </row>
    <row r="105" spans="1:10" ht="12.75">
      <c r="A105" t="str">
        <f>' 3. Master Data '!B106</f>
        <v>LaRue TB #135</v>
      </c>
      <c r="B105" s="345">
        <f>VLOOKUP(A105,'4. 2011 Fuel saved table'!$B$3:$E$123,3,FALSE)</f>
        <v>373.23</v>
      </c>
      <c r="C105" s="60">
        <f>VLOOKUP(A105,'6. 2012 Fuel saved table'!$B$3:$E$159,3,FALSE)</f>
        <v>614.1033333333335</v>
      </c>
      <c r="D105" s="347">
        <f t="shared" si="3"/>
        <v>-0.6453750591681628</v>
      </c>
      <c r="E105" s="341">
        <f>VLOOKUP(A105,' 3. Master Data '!$B$11:$FU$167,' 3. Master Data '!$CF$4,FALSE)</f>
        <v>9.081404628890661</v>
      </c>
      <c r="F105" s="341">
        <f>VLOOKUP(A105,' 3. Master Data '!$B$11:$FU$167,' 3. Master Data '!$FS$4,FALSE)</f>
        <v>9.141407768645774</v>
      </c>
      <c r="H105" s="337" t="s">
        <v>32</v>
      </c>
      <c r="I105" s="344">
        <v>7.94811974436596</v>
      </c>
      <c r="J105" s="344">
        <v>7.685185084745763</v>
      </c>
    </row>
    <row r="106" spans="1:10" ht="12.75">
      <c r="A106" t="str">
        <f>' 3. Master Data '!B132</f>
        <v>Pike TB #412</v>
      </c>
      <c r="B106" s="345">
        <f>VLOOKUP(A106,'4. 2011 Fuel saved table'!$B$3:$E$123,3,FALSE)</f>
        <v>452.6458730158731</v>
      </c>
      <c r="C106" s="60">
        <f>VLOOKUP(A106,'6. 2012 Fuel saved table'!$B$3:$E$159,3,FALSE)</f>
        <v>745.40126984127</v>
      </c>
      <c r="D106" s="347">
        <f t="shared" si="3"/>
        <v>-0.6467647542544385</v>
      </c>
      <c r="E106" s="341">
        <f>VLOOKUP(A106,' 3. Master Data '!$B$11:$FU$167,' 3. Master Data '!$CF$4,FALSE)</f>
        <v>9.929139570103212</v>
      </c>
      <c r="F106" s="341">
        <f>VLOOKUP(A106,' 3. Master Data '!$B$11:$FU$167,' 3. Master Data '!$FS$4,FALSE)</f>
        <v>10.029551916387376</v>
      </c>
      <c r="H106" s="337" t="s">
        <v>116</v>
      </c>
      <c r="I106" s="344">
        <v>7.933520228140558</v>
      </c>
      <c r="J106" s="344">
        <v>7.825475948679073</v>
      </c>
    </row>
    <row r="107" spans="1:10" ht="12.75">
      <c r="A107" t="str">
        <f>' 3. Master Data '!B159</f>
        <v>Todd TB #310</v>
      </c>
      <c r="B107" s="345">
        <f>VLOOKUP(A107,'4. 2011 Fuel saved table'!$B$3:$E$123,3,FALSE)</f>
        <v>173.32205128205123</v>
      </c>
      <c r="C107" s="60">
        <f>VLOOKUP(A107,'6. 2012 Fuel saved table'!$B$3:$E$159,3,FALSE)</f>
        <v>285.91487179487194</v>
      </c>
      <c r="D107" s="347">
        <f t="shared" si="3"/>
        <v>-0.6496162472113582</v>
      </c>
      <c r="E107" s="341">
        <f>VLOOKUP(A107,' 3. Master Data '!$B$11:$FU$167,' 3. Master Data '!$CF$4,FALSE)</f>
        <v>11.407888767313388</v>
      </c>
      <c r="F107" s="341">
        <f>VLOOKUP(A107,' 3. Master Data '!$B$11:$FU$167,' 3. Master Data '!$FS$4,FALSE)</f>
        <v>9.320792673363202</v>
      </c>
      <c r="H107" s="337" t="s">
        <v>88</v>
      </c>
      <c r="I107" s="344">
        <v>7.891490252486104</v>
      </c>
      <c r="J107" s="344">
        <v>8.508914712814423</v>
      </c>
    </row>
    <row r="108" spans="1:10" ht="12.75">
      <c r="A108" t="str">
        <f>' 3. Master Data '!B156</f>
        <v>Pike TB #437</v>
      </c>
      <c r="B108" s="345">
        <f>VLOOKUP(A108,'4. 2011 Fuel saved table'!$B$3:$E$123,3,FALSE)</f>
        <v>814.8355555555556</v>
      </c>
      <c r="C108" s="60">
        <f>VLOOKUP(A108,'6. 2012 Fuel saved table'!$B$3:$E$159,3,FALSE)</f>
        <v>1347.906031746032</v>
      </c>
      <c r="D108" s="347">
        <f t="shared" si="3"/>
        <v>-0.6542062046212853</v>
      </c>
      <c r="E108" s="341">
        <f>VLOOKUP(A108,' 3. Master Data '!$B$11:$FU$167,' 3. Master Data '!$CF$4,FALSE)</f>
        <v>10.480958120897201</v>
      </c>
      <c r="F108" s="341">
        <f>VLOOKUP(A108,' 3. Master Data '!$B$11:$FU$167,' 3. Master Data '!$FS$4,FALSE)</f>
        <v>10.345567497522678</v>
      </c>
      <c r="H108" s="337" t="s">
        <v>78</v>
      </c>
      <c r="I108" s="344">
        <v>7.890362868480123</v>
      </c>
      <c r="J108" s="344">
        <v>7.695986207313754</v>
      </c>
    </row>
    <row r="109" spans="1:10" ht="12.75">
      <c r="A109" t="str">
        <f>' 3. Master Data '!B87</f>
        <v>Jefferson IC #1132</v>
      </c>
      <c r="B109" s="345">
        <f>VLOOKUP(A109,'4. 2011 Fuel saved table'!$B$3:$E$123,3,FALSE)</f>
        <v>540.4941373534339</v>
      </c>
      <c r="C109" s="60">
        <f>VLOOKUP(A109,'6. 2012 Fuel saved table'!$B$3:$E$159,3,FALSE)</f>
        <v>927.7920603015082</v>
      </c>
      <c r="D109" s="347">
        <f t="shared" si="3"/>
        <v>-0.7165626714186111</v>
      </c>
      <c r="E109" s="341">
        <f>VLOOKUP(A109,' 3. Master Data '!$B$11:$FU$167,' 3. Master Data '!$CF$4,FALSE)</f>
        <v>11.277154605263158</v>
      </c>
      <c r="F109" s="341">
        <f>VLOOKUP(A109,' 3. Master Data '!$B$11:$FU$167,' 3. Master Data '!$FS$4,FALSE)</f>
        <v>7.673433550045823</v>
      </c>
      <c r="H109" s="337" t="s">
        <v>16</v>
      </c>
      <c r="I109" s="344">
        <v>7.793427484473733</v>
      </c>
      <c r="J109" s="344">
        <v>7.508409090909092</v>
      </c>
    </row>
    <row r="110" spans="1:10" ht="12.75">
      <c r="A110" t="str">
        <f>' 3. Master Data '!B136</f>
        <v>Pike TB #416</v>
      </c>
      <c r="B110" s="345">
        <f>VLOOKUP(A110,'4. 2011 Fuel saved table'!$B$3:$E$123,3,FALSE)</f>
        <v>267.7301587301588</v>
      </c>
      <c r="C110" s="60">
        <f>VLOOKUP(A110,'6. 2012 Fuel saved table'!$B$3:$E$159,3,FALSE)</f>
        <v>463.2903174603175</v>
      </c>
      <c r="D110" s="347">
        <f t="shared" si="3"/>
        <v>-0.7304375407600638</v>
      </c>
      <c r="E110" s="341">
        <f>VLOOKUP(A110,' 3. Master Data '!$B$11:$FU$167,' 3. Master Data '!$CF$4,FALSE)</f>
        <v>9.060556464811784</v>
      </c>
      <c r="F110" s="341">
        <f>VLOOKUP(A110,' 3. Master Data '!$B$11:$FU$167,' 3. Master Data '!$FS$4,FALSE)</f>
        <v>9.068746027680545</v>
      </c>
      <c r="H110" s="337" t="s">
        <v>138</v>
      </c>
      <c r="I110" s="344">
        <v>7.772377805909778</v>
      </c>
      <c r="J110" s="344">
        <v>8.007360378779726</v>
      </c>
    </row>
    <row r="111" spans="1:10" ht="12.75">
      <c r="A111" t="str">
        <f>' 3. Master Data '!B124</f>
        <v>Pike TB #399</v>
      </c>
      <c r="B111" s="345">
        <f>VLOOKUP(A111,'4. 2011 Fuel saved table'!$B$3:$E$123,3,FALSE)</f>
        <v>211.26412698412696</v>
      </c>
      <c r="C111" s="60">
        <f>VLOOKUP(A111,'6. 2012 Fuel saved table'!$B$3:$E$159,3,FALSE)</f>
        <v>371.8376190476188</v>
      </c>
      <c r="D111" s="347">
        <f t="shared" si="3"/>
        <v>-0.7600603772904441</v>
      </c>
      <c r="E111" s="341">
        <f>VLOOKUP(A111,' 3. Master Data '!$B$11:$FU$167,' 3. Master Data '!$CF$4,FALSE)</f>
        <v>8.281426784969927</v>
      </c>
      <c r="F111" s="341">
        <f>VLOOKUP(A111,' 3. Master Data '!$B$11:$FU$167,' 3. Master Data '!$FS$4,FALSE)</f>
        <v>8.597522582163766</v>
      </c>
      <c r="H111" s="337" t="s">
        <v>40</v>
      </c>
      <c r="I111" s="344">
        <v>7.6976744186046515</v>
      </c>
      <c r="J111" s="344">
        <v>7.413029532384813</v>
      </c>
    </row>
    <row r="112" spans="1:10" ht="12.75">
      <c r="A112" t="str">
        <f>' 3. Master Data '!B17</f>
        <v>Bath IC #1166</v>
      </c>
      <c r="B112" s="345">
        <f>VLOOKUP(A112,'4. 2011 Fuel saved table'!$B$3:$E$123,3,FALSE)</f>
        <v>483.1736507936512</v>
      </c>
      <c r="C112" s="60">
        <f>VLOOKUP(A112,'6. 2012 Fuel saved table'!$B$3:$E$159,3,FALSE)</f>
        <v>858.563492063492</v>
      </c>
      <c r="D112" s="347">
        <f t="shared" si="3"/>
        <v>-0.7769253158843269</v>
      </c>
      <c r="E112" s="341">
        <f>VLOOKUP(A112,' 3. Master Data '!$B$11:$FU$167,' 3. Master Data '!$CF$4,FALSE)</f>
        <v>8.722366347821936</v>
      </c>
      <c r="F112" s="341">
        <f>VLOOKUP(A112,' 3. Master Data '!$B$11:$FU$167,' 3. Master Data '!$FS$4,FALSE)</f>
        <v>8.00602428639016</v>
      </c>
      <c r="H112" s="337" t="s">
        <v>22</v>
      </c>
      <c r="I112" s="344">
        <v>7.651388730140588</v>
      </c>
      <c r="J112" s="344">
        <v>8.267894389438945</v>
      </c>
    </row>
    <row r="113" spans="1:10" ht="12.75">
      <c r="A113" t="str">
        <f>' 3. Master Data '!B105</f>
        <v>LaRue TB #134</v>
      </c>
      <c r="B113" s="345">
        <f>VLOOKUP(A113,'4. 2011 Fuel saved table'!$B$3:$E$123,3,FALSE)</f>
        <v>452.50333333333333</v>
      </c>
      <c r="C113" s="60">
        <f>VLOOKUP(A113,'6. 2012 Fuel saved table'!$B$3:$E$159,3,FALSE)</f>
        <v>828.2350000000006</v>
      </c>
      <c r="D113" s="347">
        <f t="shared" si="3"/>
        <v>-0.8303401079918393</v>
      </c>
      <c r="E113" s="341">
        <f>VLOOKUP(A113,' 3. Master Data '!$B$11:$FU$167,' 3. Master Data '!$CF$4,FALSE)</f>
        <v>9.134222222222222</v>
      </c>
      <c r="F113" s="341">
        <f>VLOOKUP(A113,' 3. Master Data '!$B$11:$FU$167,' 3. Master Data '!$FS$4,FALSE)</f>
        <v>9.185498810905061</v>
      </c>
      <c r="H113" s="337" t="s">
        <v>86</v>
      </c>
      <c r="I113" s="344">
        <v>7.626386139956078</v>
      </c>
      <c r="J113" s="344">
        <v>7.588317437137771</v>
      </c>
    </row>
    <row r="114" spans="1:10" ht="12.75">
      <c r="A114" t="str">
        <f>' 3. Master Data '!B92</f>
        <v>Jefferson IC #1127</v>
      </c>
      <c r="B114" s="345">
        <f>VLOOKUP(A114,'4. 2011 Fuel saved table'!$B$3:$E$123,3,FALSE)</f>
        <v>280.65159128978223</v>
      </c>
      <c r="C114" s="60">
        <f>VLOOKUP(A114,'6. 2012 Fuel saved table'!$B$3:$E$159,3,FALSE)</f>
        <v>514.3869346733668</v>
      </c>
      <c r="D114" s="347">
        <f t="shared" si="3"/>
        <v>-0.8328309927245163</v>
      </c>
      <c r="E114" s="341">
        <f>VLOOKUP(A114,' 3. Master Data '!$B$11:$FU$167,' 3. Master Data '!$CF$4,FALSE)</f>
        <v>8.516337386018238</v>
      </c>
      <c r="F114" s="341">
        <f>VLOOKUP(A114,' 3. Master Data '!$B$11:$FU$167,' 3. Master Data '!$FS$4,FALSE)</f>
        <v>7.4768155053974485</v>
      </c>
      <c r="H114" s="337" t="s">
        <v>135</v>
      </c>
      <c r="I114" s="344">
        <v>7.4476914492955775</v>
      </c>
      <c r="J114" s="344">
        <v>7.609729716950464</v>
      </c>
    </row>
    <row r="115" spans="1:10" ht="12.75">
      <c r="A115" t="str">
        <f>' 3. Master Data '!B142</f>
        <v>Pike TB #422</v>
      </c>
      <c r="B115" s="345">
        <f>VLOOKUP(A115,'4. 2011 Fuel saved table'!$B$3:$E$123,3,FALSE)</f>
        <v>161.8953968253968</v>
      </c>
      <c r="C115" s="60">
        <f>VLOOKUP(A115,'6. 2012 Fuel saved table'!$B$3:$E$159,3,FALSE)</f>
        <v>297.3122222222222</v>
      </c>
      <c r="D115" s="347">
        <f t="shared" si="3"/>
        <v>-0.8364464219008748</v>
      </c>
      <c r="E115" s="341">
        <f>VLOOKUP(A115,' 3. Master Data '!$B$11:$FU$167,' 3. Master Data '!$CF$4,FALSE)</f>
        <v>8.320765557822993</v>
      </c>
      <c r="F115" s="341">
        <f>VLOOKUP(A115,' 3. Master Data '!$B$11:$FU$167,' 3. Master Data '!$FS$4,FALSE)</f>
        <v>8.136862441282325</v>
      </c>
      <c r="H115" s="337" t="s">
        <v>87</v>
      </c>
      <c r="I115" s="344">
        <v>7.404842992380512</v>
      </c>
      <c r="J115" s="344">
        <v>7.206127169915774</v>
      </c>
    </row>
    <row r="116" spans="1:10" ht="12.75">
      <c r="A116" t="str">
        <f>' 3. Master Data '!B138</f>
        <v>Pike TB #418</v>
      </c>
      <c r="B116" s="345">
        <f>VLOOKUP(A116,'4. 2011 Fuel saved table'!$B$3:$E$123,3,FALSE)</f>
        <v>329.3809523809524</v>
      </c>
      <c r="C116" s="60">
        <f>VLOOKUP(A116,'6. 2012 Fuel saved table'!$B$3:$E$159,3,FALSE)</f>
        <v>610.6461904761904</v>
      </c>
      <c r="D116" s="347">
        <f t="shared" si="3"/>
        <v>-0.853920774902414</v>
      </c>
      <c r="E116" s="341">
        <f>VLOOKUP(A116,' 3. Master Data '!$B$11:$FU$167,' 3. Master Data '!$CF$4,FALSE)</f>
        <v>9.578199052132701</v>
      </c>
      <c r="F116" s="341">
        <f>VLOOKUP(A116,' 3. Master Data '!$B$11:$FU$167,' 3. Master Data '!$FS$4,FALSE)</f>
        <v>9.790578243945813</v>
      </c>
      <c r="H116" s="337" t="s">
        <v>13</v>
      </c>
      <c r="I116" s="344">
        <v>7.390984784492688</v>
      </c>
      <c r="J116" s="344">
        <v>7.034890932982918</v>
      </c>
    </row>
    <row r="117" spans="1:10" ht="12.75">
      <c r="A117" t="str">
        <f>' 3. Master Data '!B18</f>
        <v>Boone TB #294</v>
      </c>
      <c r="B117" s="345">
        <f>VLOOKUP(A117,'4. 2011 Fuel saved table'!$B$3:$E$123,3,FALSE)</f>
        <v>260.68809523809534</v>
      </c>
      <c r="C117" s="60">
        <f>VLOOKUP(A117,'6. 2012 Fuel saved table'!$B$3:$E$159,3,FALSE)</f>
        <v>490.74761904761885</v>
      </c>
      <c r="D117" s="347">
        <f t="shared" si="3"/>
        <v>-0.8825087451707463</v>
      </c>
      <c r="E117" s="341">
        <f>VLOOKUP(A117,' 3. Master Data '!$B$11:$FU$167,' 3. Master Data '!$CF$4,FALSE)</f>
        <v>9.485597905149842</v>
      </c>
      <c r="F117" s="341">
        <f>VLOOKUP(A117,' 3. Master Data '!$B$11:$FU$167,' 3. Master Data '!$FS$4,FALSE)</f>
        <v>9.373575902177153</v>
      </c>
      <c r="H117" s="337" t="s">
        <v>27</v>
      </c>
      <c r="I117" s="344">
        <v>7.359192952543336</v>
      </c>
      <c r="J117" s="344">
        <v>7.134917217895025</v>
      </c>
    </row>
    <row r="118" spans="1:10" ht="12.75">
      <c r="A118" t="str">
        <f>' 3. Master Data '!B140</f>
        <v>Pike TB #420</v>
      </c>
      <c r="B118" s="345">
        <f>VLOOKUP(A118,'4. 2011 Fuel saved table'!$B$3:$E$123,3,FALSE)</f>
        <v>155.51952380952383</v>
      </c>
      <c r="C118" s="60">
        <f>VLOOKUP(A118,'6. 2012 Fuel saved table'!$B$3:$E$159,3,FALSE)</f>
        <v>293.41746031746027</v>
      </c>
      <c r="D118" s="347">
        <f t="shared" si="3"/>
        <v>-0.8866921215424384</v>
      </c>
      <c r="E118" s="341">
        <f>VLOOKUP(A118,' 3. Master Data '!$B$11:$FU$167,' 3. Master Data '!$CF$4,FALSE)</f>
        <v>9.016385261581968</v>
      </c>
      <c r="F118" s="341">
        <f>VLOOKUP(A118,' 3. Master Data '!$B$11:$FU$167,' 3. Master Data '!$FS$4,FALSE)</f>
        <v>8.643768226195004</v>
      </c>
      <c r="H118" s="337" t="s">
        <v>35</v>
      </c>
      <c r="I118" s="344">
        <v>7.110313768187668</v>
      </c>
      <c r="J118" s="344">
        <v>7.826707937722442</v>
      </c>
    </row>
    <row r="119" spans="1:10" ht="12.75">
      <c r="A119" t="str">
        <f>' 3. Master Data '!B158</f>
        <v>Simpson TB #910</v>
      </c>
      <c r="B119" s="345">
        <f>VLOOKUP(A119,'4. 2011 Fuel saved table'!$B$3:$E$123,3,FALSE)</f>
        <v>552.4652173913041</v>
      </c>
      <c r="C119" s="60">
        <f>VLOOKUP(A119,'6. 2012 Fuel saved table'!$B$3:$E$159,3,FALSE)</f>
        <v>1046.0704347826086</v>
      </c>
      <c r="D119" s="347">
        <f t="shared" si="3"/>
        <v>-0.8934593560877337</v>
      </c>
      <c r="E119" s="341">
        <f>VLOOKUP(A119,' 3. Master Data '!$B$11:$FU$167,' 3. Master Data '!$CF$4,FALSE)</f>
        <v>8.703989399460507</v>
      </c>
      <c r="F119" s="341">
        <f>VLOOKUP(A119,' 3. Master Data '!$B$11:$FU$167,' 3. Master Data '!$FS$4,FALSE)</f>
        <v>9.006514011545443</v>
      </c>
      <c r="H119" s="337" t="s">
        <v>38</v>
      </c>
      <c r="I119" s="344">
        <v>6.71400939486046</v>
      </c>
      <c r="J119" s="344">
        <v>6.149051739072834</v>
      </c>
    </row>
    <row r="120" spans="1:10" ht="12.75">
      <c r="A120" t="str">
        <f>' 3. Master Data '!B25</f>
        <v>BreathittTB #1060</v>
      </c>
      <c r="B120" s="345">
        <f>VLOOKUP(A120,'4. 2011 Fuel saved table'!$B$3:$E$123,3,FALSE)</f>
        <v>358.9677419354838</v>
      </c>
      <c r="C120" s="60">
        <f>VLOOKUP(A120,'6. 2012 Fuel saved table'!$B$3:$E$159,3,FALSE)</f>
        <v>686.211935483871</v>
      </c>
      <c r="D120" s="347">
        <f t="shared" si="3"/>
        <v>-0.9116256290438539</v>
      </c>
      <c r="E120" s="341">
        <f>VLOOKUP(A120,' 3. Master Data '!$B$11:$FU$167,' 3. Master Data '!$CF$4,FALSE)</f>
        <v>9.58751902587519</v>
      </c>
      <c r="F120" s="341">
        <f>VLOOKUP(A120,' 3. Master Data '!$B$11:$FU$167,' 3. Master Data '!$FS$4,FALSE)</f>
        <v>9.422677210683393</v>
      </c>
      <c r="H120" s="337" t="s">
        <v>125</v>
      </c>
      <c r="I120" s="344">
        <v>6.672706422018348</v>
      </c>
      <c r="J120" s="344">
        <v>8.92572990005416</v>
      </c>
    </row>
    <row r="121" spans="1:10" ht="12.75">
      <c r="A121" t="str">
        <f>' 3. Master Data '!B148</f>
        <v>Pike TB #429</v>
      </c>
      <c r="B121" s="345">
        <f>VLOOKUP(A121,'4. 2011 Fuel saved table'!$B$3:$E$123,3,FALSE)</f>
        <v>167.4920634920635</v>
      </c>
      <c r="C121" s="60">
        <f>VLOOKUP(A121,'6. 2012 Fuel saved table'!$B$3:$E$159,3,FALSE)</f>
        <v>328.82841269841265</v>
      </c>
      <c r="D121" s="347">
        <f t="shared" si="3"/>
        <v>-0.9632477255496585</v>
      </c>
      <c r="E121" s="341">
        <f>VLOOKUP(A121,' 3. Master Data '!$B$11:$FU$167,' 3. Master Data '!$CF$4,FALSE)</f>
        <v>8.614035087719298</v>
      </c>
      <c r="F121" s="341">
        <f>VLOOKUP(A121,' 3. Master Data '!$B$11:$FU$167,' 3. Master Data '!$FS$4,FALSE)</f>
        <v>8.75286832352558</v>
      </c>
      <c r="H121" s="337" t="s">
        <v>33</v>
      </c>
      <c r="I121" s="344">
        <v>6.409122429874136</v>
      </c>
      <c r="J121" s="344">
        <v>7.604987748866646</v>
      </c>
    </row>
    <row r="122" spans="1:10" ht="12.75">
      <c r="A122" t="str">
        <f>' 3. Master Data '!B108</f>
        <v>Madison TB #108</v>
      </c>
      <c r="B122" s="345">
        <f>VLOOKUP(A122,'4. 2011 Fuel saved table'!$B$3:$E$123,3,FALSE)</f>
        <v>147.14389830508475</v>
      </c>
      <c r="C122" s="60">
        <f>VLOOKUP(A122,'6. 2012 Fuel saved table'!$B$3:$E$159,3,FALSE)</f>
        <v>321.4032203389829</v>
      </c>
      <c r="D122" s="347">
        <f t="shared" si="3"/>
        <v>-1.184278274812272</v>
      </c>
      <c r="E122" s="341">
        <f>VLOOKUP(A122,' 3. Master Data '!$B$11:$FU$167,' 3. Master Data '!$CF$4,FALSE)</f>
        <v>8.859027233375372</v>
      </c>
      <c r="F122" s="341">
        <f>VLOOKUP(A122,' 3. Master Data '!$B$11:$FU$167,' 3. Master Data '!$FS$4,FALSE)</f>
        <v>7.647738688835841</v>
      </c>
      <c r="H122" s="337" t="s">
        <v>37</v>
      </c>
      <c r="I122" s="344">
        <v>6.344539760348584</v>
      </c>
      <c r="J122" s="344">
        <v>6.611614747751504</v>
      </c>
    </row>
    <row r="123" spans="1:10" ht="12.75">
      <c r="A123" t="str">
        <f>' 3. Master Data '!B97</f>
        <v>Jefferson IC #1122</v>
      </c>
      <c r="B123" s="345">
        <f>VLOOKUP(A123,'4. 2011 Fuel saved table'!$B$3:$E$123,3,FALSE)</f>
        <v>361.14596314907874</v>
      </c>
      <c r="C123" s="60">
        <f>VLOOKUP(A123,'6. 2012 Fuel saved table'!$B$3:$E$159,3,FALSE)</f>
        <v>794.165594639866</v>
      </c>
      <c r="D123" s="347">
        <f t="shared" si="3"/>
        <v>-1.1990155662131532</v>
      </c>
      <c r="E123" s="341">
        <f>VLOOKUP(A123,' 3. Master Data '!$B$11:$FU$167,' 3. Master Data '!$CF$4,FALSE)</f>
        <v>8.566451504130638</v>
      </c>
      <c r="F123" s="341">
        <f>VLOOKUP(A123,' 3. Master Data '!$B$11:$FU$167,' 3. Master Data '!$FS$4,FALSE)</f>
        <v>7.869034935232434</v>
      </c>
      <c r="H123" s="337" t="s">
        <v>162</v>
      </c>
      <c r="I123" s="344">
        <v>0</v>
      </c>
      <c r="J123" s="344">
        <v>7.2198807157057665</v>
      </c>
    </row>
    <row r="124" spans="1:10" ht="12.75">
      <c r="A124" t="str">
        <f>' 3. Master Data '!B152</f>
        <v>Pike TB #433</v>
      </c>
      <c r="B124" s="345">
        <f>VLOOKUP(A124,'4. 2011 Fuel saved table'!$B$3:$E$123,3,FALSE)</f>
        <v>272.20698412698414</v>
      </c>
      <c r="C124" s="60">
        <f>VLOOKUP(A124,'6. 2012 Fuel saved table'!$B$3:$E$159,3,FALSE)</f>
        <v>601.4877777777776</v>
      </c>
      <c r="D124" s="347">
        <f t="shared" si="3"/>
        <v>-1.2096706287932146</v>
      </c>
      <c r="E124" s="341">
        <f>VLOOKUP(A124,' 3. Master Data '!$B$11:$FU$167,' 3. Master Data '!$CF$4,FALSE)</f>
        <v>8.71223203736004</v>
      </c>
      <c r="F124" s="341">
        <f>VLOOKUP(A124,' 3. Master Data '!$B$11:$FU$167,' 3. Master Data '!$FS$4,FALSE)</f>
        <v>9.137227742046585</v>
      </c>
      <c r="H124" s="337" t="s">
        <v>186</v>
      </c>
      <c r="I124" s="344">
        <v>0</v>
      </c>
      <c r="J124" s="344">
        <v>9.976279105101227</v>
      </c>
    </row>
    <row r="125" spans="1:10" ht="12.75">
      <c r="A125" t="str">
        <f>' 3. Master Data '!B131</f>
        <v>Pike TB #411</v>
      </c>
      <c r="B125" s="345">
        <f>VLOOKUP(A125,'4. 2011 Fuel saved table'!$B$3:$E$123,3,FALSE)</f>
        <v>124.44555555555553</v>
      </c>
      <c r="C125" s="60">
        <f>VLOOKUP(A125,'6. 2012 Fuel saved table'!$B$3:$E$159,3,FALSE)</f>
        <v>279.24079365079353</v>
      </c>
      <c r="D125" s="347">
        <f t="shared" si="3"/>
        <v>-1.2438792000581622</v>
      </c>
      <c r="E125" s="341">
        <f>VLOOKUP(A125,' 3. Master Data '!$B$11:$FU$167,' 3. Master Data '!$CF$4,FALSE)</f>
        <v>8.397902116614487</v>
      </c>
      <c r="F125" s="341">
        <f>VLOOKUP(A125,' 3. Master Data '!$B$11:$FU$167,' 3. Master Data '!$FS$4,FALSE)</f>
        <v>8.741288630465855</v>
      </c>
      <c r="H125" s="337" t="s">
        <v>183</v>
      </c>
      <c r="I125" s="344">
        <v>0</v>
      </c>
      <c r="J125" s="344">
        <v>5.145301476471015</v>
      </c>
    </row>
    <row r="126" spans="1:10" ht="12.75">
      <c r="A126" t="str">
        <f>' 3. Master Data '!B26</f>
        <v>BreathittTB #1018</v>
      </c>
      <c r="B126" s="345">
        <f>VLOOKUP(A126,'4. 2011 Fuel saved table'!$B$3:$E$123,3,FALSE)</f>
        <v>200.21419354838707</v>
      </c>
      <c r="C126" s="60">
        <f>VLOOKUP(A126,'6. 2012 Fuel saved table'!$B$3:$E$159,3,FALSE)</f>
        <v>451.3445161290323</v>
      </c>
      <c r="D126" s="347">
        <f t="shared" si="3"/>
        <v>-1.2543082891870645</v>
      </c>
      <c r="E126" s="341">
        <f>VLOOKUP(A126,' 3. Master Data '!$B$11:$FU$167,' 3. Master Data '!$CF$4,FALSE)</f>
        <v>9.302854571814228</v>
      </c>
      <c r="F126" s="341">
        <f>VLOOKUP(A126,' 3. Master Data '!$B$11:$FU$167,' 3. Master Data '!$FS$4,FALSE)</f>
        <v>9.946500294542924</v>
      </c>
      <c r="H126" s="337" t="s">
        <v>31</v>
      </c>
      <c r="I126" s="344">
        <v>0</v>
      </c>
      <c r="J126" s="344">
        <v>9.143586401650918</v>
      </c>
    </row>
    <row r="127" spans="1:10" ht="12.75">
      <c r="A127" t="str">
        <f>' 3. Master Data '!B22</f>
        <v>BreathittTB #18</v>
      </c>
      <c r="B127" s="345">
        <f>VLOOKUP(A127,'4. 2011 Fuel saved table'!$B$3:$E$123,3,FALSE)</f>
        <v>267.45494880546073</v>
      </c>
      <c r="C127" s="60">
        <f>VLOOKUP(A127,'6. 2012 Fuel saved table'!$B$3:$E$159,3,FALSE)</f>
        <v>622.5187713310581</v>
      </c>
      <c r="D127" s="347">
        <f t="shared" si="3"/>
        <v>-1.3275649753778194</v>
      </c>
      <c r="E127" s="341">
        <f>VLOOKUP(A127,' 3. Master Data '!$B$11:$FU$167,' 3. Master Data '!$CF$4,FALSE)</f>
        <v>7.651388730140588</v>
      </c>
      <c r="F127" s="341">
        <f>VLOOKUP(A127,' 3. Master Data '!$B$11:$FU$167,' 3. Master Data '!$FS$4,FALSE)</f>
        <v>8.267894389438945</v>
      </c>
      <c r="H127" s="337" t="s">
        <v>169</v>
      </c>
      <c r="I127" s="344">
        <v>0</v>
      </c>
      <c r="J127" s="344">
        <v>8.718392510560566</v>
      </c>
    </row>
    <row r="128" spans="1:10" ht="12.75">
      <c r="A128" t="str">
        <f>' 3. Master Data '!B149</f>
        <v>Pike TB #430</v>
      </c>
      <c r="B128" s="345">
        <f>VLOOKUP(A128,'4. 2011 Fuel saved table'!$B$3:$E$123,3,FALSE)</f>
        <v>321.34920634920627</v>
      </c>
      <c r="C128" s="60">
        <f>VLOOKUP(A128,'6. 2012 Fuel saved table'!$B$3:$E$159,3,FALSE)</f>
        <v>769.7806349206348</v>
      </c>
      <c r="D128" s="347">
        <f t="shared" si="3"/>
        <v>-1.3954645591504078</v>
      </c>
      <c r="E128" s="341">
        <f>VLOOKUP(A128,' 3. Master Data '!$B$11:$FU$167,' 3. Master Data '!$CF$4,FALSE)</f>
        <v>9.092413793103448</v>
      </c>
      <c r="F128" s="341">
        <f>VLOOKUP(A128,' 3. Master Data '!$B$11:$FU$167,' 3. Master Data '!$FS$4,FALSE)</f>
        <v>9.294256748413227</v>
      </c>
      <c r="H128" s="337" t="s">
        <v>184</v>
      </c>
      <c r="I128" s="344">
        <v>0</v>
      </c>
      <c r="J128" s="344">
        <v>8.817628285882254</v>
      </c>
    </row>
    <row r="129" spans="1:10" ht="12.75">
      <c r="A129" t="str">
        <f>' 3. Master Data '!B164</f>
        <v>Warren TB #1104</v>
      </c>
      <c r="B129" s="345">
        <f>VLOOKUP(A129,'4. 2011 Fuel saved table'!$B$3:$E$123,3,FALSE)</f>
        <v>25.852222222222224</v>
      </c>
      <c r="C129" s="60">
        <f>VLOOKUP(A129,'6. 2012 Fuel saved table'!$B$3:$E$159,3,FALSE)</f>
        <v>63.16750000000002</v>
      </c>
      <c r="D129" s="347">
        <f t="shared" si="3"/>
        <v>-1.4434069712468307</v>
      </c>
      <c r="E129" s="341">
        <f>VLOOKUP(A129,' 3. Master Data '!$B$11:$FU$167,' 3. Master Data '!$CF$4,FALSE)</f>
        <v>8.142126841119603</v>
      </c>
      <c r="F129" s="341">
        <f>VLOOKUP(A129,' 3. Master Data '!$B$11:$FU$167,' 3. Master Data '!$FS$4,FALSE)</f>
        <v>7.614092432078083</v>
      </c>
      <c r="H129" s="337" t="s">
        <v>175</v>
      </c>
      <c r="I129" s="344">
        <v>0</v>
      </c>
      <c r="J129" s="344">
        <v>8.921117601011622</v>
      </c>
    </row>
    <row r="130" spans="1:10" ht="12.75">
      <c r="A130" t="str">
        <f>' 3. Master Data '!B141</f>
        <v>Pike TB #421</v>
      </c>
      <c r="B130" s="345">
        <f>VLOOKUP(A130,'4. 2011 Fuel saved table'!$B$3:$E$123,3,FALSE)</f>
        <v>214.1492063492064</v>
      </c>
      <c r="C130" s="60">
        <f>VLOOKUP(A130,'6. 2012 Fuel saved table'!$B$3:$E$159,3,FALSE)</f>
        <v>523.3915873015875</v>
      </c>
      <c r="D130" s="347">
        <f aca="true" t="shared" si="4" ref="D130:D156">(B130-C130)/B130</f>
        <v>-1.4440510250974699</v>
      </c>
      <c r="E130" s="341">
        <f>VLOOKUP(A130,' 3. Master Data '!$B$11:$FU$167,' 3. Master Data '!$CF$4,FALSE)</f>
        <v>11.256429096252756</v>
      </c>
      <c r="F130" s="341">
        <f>VLOOKUP(A130,' 3. Master Data '!$B$11:$FU$167,' 3. Master Data '!$FS$4,FALSE)</f>
        <v>11.329464163145774</v>
      </c>
      <c r="H130" s="337" t="s">
        <v>189</v>
      </c>
      <c r="I130" s="344">
        <v>0</v>
      </c>
      <c r="J130" s="344">
        <v>7.896640551818103</v>
      </c>
    </row>
    <row r="131" spans="1:10" ht="12.75">
      <c r="A131" t="str">
        <f>' 3. Master Data '!B155</f>
        <v>Pike TB #436</v>
      </c>
      <c r="B131" s="345">
        <f>VLOOKUP(A131,'4. 2011 Fuel saved table'!$B$3:$E$123,3,FALSE)</f>
        <v>115.63730158730152</v>
      </c>
      <c r="C131" s="60">
        <f>VLOOKUP(A131,'6. 2012 Fuel saved table'!$B$3:$E$159,3,FALSE)</f>
        <v>296.9874603174602</v>
      </c>
      <c r="D131" s="347">
        <f t="shared" si="4"/>
        <v>-1.5682669540091836</v>
      </c>
      <c r="E131" s="341">
        <f>VLOOKUP(A131,' 3. Master Data '!$B$11:$FU$167,' 3. Master Data '!$CF$4,FALSE)</f>
        <v>8.756634631596695</v>
      </c>
      <c r="F131" s="341">
        <f>VLOOKUP(A131,' 3. Master Data '!$B$11:$FU$167,' 3. Master Data '!$FS$4,FALSE)</f>
        <v>8.800261916534149</v>
      </c>
      <c r="H131" s="337" t="s">
        <v>190</v>
      </c>
      <c r="I131" s="344">
        <v>0</v>
      </c>
      <c r="J131" s="344">
        <v>8.85437381699691</v>
      </c>
    </row>
    <row r="132" spans="1:10" ht="12.75">
      <c r="A132" t="str">
        <f>' 3. Master Data '!B130</f>
        <v>Pike TB #410</v>
      </c>
      <c r="B132" s="345">
        <f>VLOOKUP(A132,'4. 2011 Fuel saved table'!$B$3:$E$123,3,FALSE)</f>
        <v>156.73492063492063</v>
      </c>
      <c r="C132" s="60">
        <f>VLOOKUP(A132,'6. 2012 Fuel saved table'!$B$3:$E$159,3,FALSE)</f>
        <v>413.8674603174603</v>
      </c>
      <c r="D132" s="347">
        <f t="shared" si="4"/>
        <v>-1.6405567989629646</v>
      </c>
      <c r="E132" s="341">
        <f>VLOOKUP(A132,' 3. Master Data '!$B$11:$FU$167,' 3. Master Data '!$CF$4,FALSE)</f>
        <v>8.54875882486905</v>
      </c>
      <c r="F132" s="341">
        <f>VLOOKUP(A132,' 3. Master Data '!$B$11:$FU$167,' 3. Master Data '!$FS$4,FALSE)</f>
        <v>9.563489580073847</v>
      </c>
      <c r="H132" s="337" t="s">
        <v>185</v>
      </c>
      <c r="I132" s="344">
        <v>0</v>
      </c>
      <c r="J132" s="344">
        <v>8.406041562791046</v>
      </c>
    </row>
    <row r="133" spans="1:10" ht="12.75">
      <c r="A133" t="str">
        <f>' 3. Master Data '!B145</f>
        <v>Pike TB #426</v>
      </c>
      <c r="B133" s="345">
        <f>VLOOKUP(A133,'4. 2011 Fuel saved table'!$B$3:$E$123,3,FALSE)</f>
        <v>108.3650793650794</v>
      </c>
      <c r="C133" s="60">
        <f>VLOOKUP(A133,'6. 2012 Fuel saved table'!$B$3:$E$159,3,FALSE)</f>
        <v>293.98888888888905</v>
      </c>
      <c r="D133" s="347">
        <f t="shared" si="4"/>
        <v>-1.7129485864948009</v>
      </c>
      <c r="E133" s="341">
        <f>VLOOKUP(A133,' 3. Master Data '!$B$11:$FU$167,' 3. Master Data '!$CF$4,FALSE)</f>
        <v>8.002493765586035</v>
      </c>
      <c r="F133" s="341">
        <f>VLOOKUP(A133,' 3. Master Data '!$B$11:$FU$167,' 3. Master Data '!$FS$4,FALSE)</f>
        <v>8.198257661166343</v>
      </c>
      <c r="H133" s="337" t="s">
        <v>180</v>
      </c>
      <c r="I133" s="344">
        <v>0</v>
      </c>
      <c r="J133" s="344">
        <v>8.358580607029104</v>
      </c>
    </row>
    <row r="134" spans="1:10" ht="12.75">
      <c r="A134" t="str">
        <f>' 3. Master Data '!B143</f>
        <v>Pike TB #424</v>
      </c>
      <c r="B134" s="345">
        <f>VLOOKUP(A134,'4. 2011 Fuel saved table'!$B$3:$E$123,3,FALSE)</f>
        <v>121.77777777777783</v>
      </c>
      <c r="C134" s="60">
        <f>VLOOKUP(A134,'6. 2012 Fuel saved table'!$B$3:$E$159,3,FALSE)</f>
        <v>335.6544444444445</v>
      </c>
      <c r="D134" s="347">
        <f t="shared" si="4"/>
        <v>-1.7562864963503642</v>
      </c>
      <c r="E134" s="341">
        <f>VLOOKUP(A134,' 3. Master Data '!$B$11:$FU$167,' 3. Master Data '!$CF$4,FALSE)</f>
        <v>8.14423076923077</v>
      </c>
      <c r="F134" s="341">
        <f>VLOOKUP(A134,' 3. Master Data '!$B$11:$FU$167,' 3. Master Data '!$FS$4,FALSE)</f>
        <v>9.52159539298283</v>
      </c>
      <c r="H134" s="337" t="s">
        <v>170</v>
      </c>
      <c r="I134" s="344">
        <v>0</v>
      </c>
      <c r="J134" s="344">
        <v>8.430939736393913</v>
      </c>
    </row>
    <row r="135" spans="1:10" ht="12.75">
      <c r="A135" t="str">
        <f>' 3. Master Data '!B96</f>
        <v>Jefferson IC #1123</v>
      </c>
      <c r="B135" s="345">
        <f>VLOOKUP(A135,'4. 2011 Fuel saved table'!$B$3:$E$123,3,FALSE)</f>
        <v>243.43886097152426</v>
      </c>
      <c r="C135" s="60">
        <f>VLOOKUP(A135,'6. 2012 Fuel saved table'!$B$3:$E$159,3,FALSE)</f>
        <v>685.2026800670014</v>
      </c>
      <c r="D135" s="347">
        <f t="shared" si="4"/>
        <v>-1.8146807676164387</v>
      </c>
      <c r="E135" s="341">
        <f>VLOOKUP(A135,' 3. Master Data '!$B$11:$FU$167,' 3. Master Data '!$CF$4,FALSE)</f>
        <v>8.814090019569472</v>
      </c>
      <c r="F135" s="341">
        <f>VLOOKUP(A135,' 3. Master Data '!$B$11:$FU$167,' 3. Master Data '!$FS$4,FALSE)</f>
        <v>7.365177353342427</v>
      </c>
      <c r="H135" s="337" t="s">
        <v>177</v>
      </c>
      <c r="I135" s="344">
        <v>0</v>
      </c>
      <c r="J135" s="344">
        <v>8.042492521658057</v>
      </c>
    </row>
    <row r="136" spans="1:10" ht="12.75">
      <c r="A136" t="str">
        <f>' 3. Master Data '!B111</f>
        <v>Madison TB #111</v>
      </c>
      <c r="B136" s="345">
        <f>VLOOKUP(A136,'4. 2011 Fuel saved table'!$B$3:$E$123,3,FALSE)</f>
        <v>107.92254237288137</v>
      </c>
      <c r="C136" s="60">
        <f>VLOOKUP(A136,'6. 2012 Fuel saved table'!$B$3:$E$159,3,FALSE)</f>
        <v>313.52627118644045</v>
      </c>
      <c r="D136" s="347">
        <f t="shared" si="4"/>
        <v>-1.9051045712320331</v>
      </c>
      <c r="E136" s="341">
        <f>VLOOKUP(A136,' 3. Master Data '!$B$11:$FU$167,' 3. Master Data '!$CF$4,FALSE)</f>
        <v>7.626386139956078</v>
      </c>
      <c r="F136" s="341">
        <f>VLOOKUP(A136,' 3. Master Data '!$B$11:$FU$167,' 3. Master Data '!$FS$4,FALSE)</f>
        <v>7.588317437137771</v>
      </c>
      <c r="H136" s="337" t="s">
        <v>172</v>
      </c>
      <c r="I136" s="344">
        <v>0</v>
      </c>
      <c r="J136" s="344">
        <v>8.206220909166921</v>
      </c>
    </row>
    <row r="137" spans="1:10" ht="12.75">
      <c r="A137" t="str">
        <f>' 3. Master Data '!B93</f>
        <v>Jefferson IC #1126</v>
      </c>
      <c r="B137" s="345">
        <f>VLOOKUP(A137,'4. 2011 Fuel saved table'!$B$3:$E$123,3,FALSE)</f>
        <v>231.4931155778894</v>
      </c>
      <c r="C137" s="60">
        <f>VLOOKUP(A137,'6. 2012 Fuel saved table'!$B$3:$E$159,3,FALSE)</f>
        <v>684.0512730318264</v>
      </c>
      <c r="D137" s="347">
        <f t="shared" si="4"/>
        <v>-1.954952985639294</v>
      </c>
      <c r="E137" s="341">
        <f>VLOOKUP(A137,' 3. Master Data '!$B$11:$FU$167,' 3. Master Data '!$CF$4,FALSE)</f>
        <v>7.978361646781858</v>
      </c>
      <c r="F137" s="341">
        <f>VLOOKUP(A137,' 3. Master Data '!$B$11:$FU$167,' 3. Master Data '!$FS$4,FALSE)</f>
        <v>7.6845293823760334</v>
      </c>
      <c r="H137" s="337" t="s">
        <v>92</v>
      </c>
      <c r="I137" s="344">
        <v>0</v>
      </c>
      <c r="J137" s="344">
        <v>7.410861007954992</v>
      </c>
    </row>
    <row r="138" spans="1:10" ht="12.75">
      <c r="A138" t="str">
        <f>' 3. Master Data '!B160</f>
        <v>Trigg TB #10</v>
      </c>
      <c r="B138" s="345">
        <f>VLOOKUP(A138,'4. 2011 Fuel saved table'!$B$3:$E$123,3,FALSE)</f>
        <v>144.1942857142858</v>
      </c>
      <c r="C138" s="60">
        <f>VLOOKUP(A138,'6. 2012 Fuel saved table'!$B$3:$E$159,3,FALSE)</f>
        <v>463.7514285714285</v>
      </c>
      <c r="D138" s="347">
        <f t="shared" si="4"/>
        <v>-2.2161567726083833</v>
      </c>
      <c r="E138" s="341">
        <f>VLOOKUP(A138,' 3. Master Data '!$B$11:$FU$167,' 3. Master Data '!$CF$4,FALSE)</f>
        <v>8.922334164968483</v>
      </c>
      <c r="F138" s="341">
        <f>VLOOKUP(A138,' 3. Master Data '!$B$11:$FU$167,' 3. Master Data '!$FS$4,FALSE)</f>
        <v>9.35118672547784</v>
      </c>
      <c r="H138" s="337" t="s">
        <v>187</v>
      </c>
      <c r="I138" s="344">
        <v>0</v>
      </c>
      <c r="J138" s="344">
        <v>7.89248073601056</v>
      </c>
    </row>
    <row r="139" spans="1:10" ht="12.75">
      <c r="A139" t="str">
        <f>' 3. Master Data '!B90</f>
        <v>Jefferson IC #1129</v>
      </c>
      <c r="B139" s="345">
        <f>VLOOKUP(A139,'4. 2011 Fuel saved table'!$B$3:$E$123,3,FALSE)</f>
        <v>324.1024120603016</v>
      </c>
      <c r="C139" s="60">
        <f>VLOOKUP(A139,'6. 2012 Fuel saved table'!$B$3:$E$159,3,FALSE)</f>
        <v>1081.6982579564487</v>
      </c>
      <c r="D139" s="347">
        <f t="shared" si="4"/>
        <v>-2.3375199248908736</v>
      </c>
      <c r="E139" s="341">
        <f>VLOOKUP(A139,' 3. Master Data '!$B$11:$FU$167,' 3. Master Data '!$CF$4,FALSE)</f>
        <v>8.286181139122315</v>
      </c>
      <c r="F139" s="341">
        <f>VLOOKUP(A139,' 3. Master Data '!$B$11:$FU$167,' 3. Master Data '!$FS$4,FALSE)</f>
        <v>8.125726894599447</v>
      </c>
      <c r="H139" s="337" t="s">
        <v>29</v>
      </c>
      <c r="I139" s="344">
        <v>0</v>
      </c>
      <c r="J139" s="344">
        <v>8.723583513740847</v>
      </c>
    </row>
    <row r="140" spans="1:10" ht="12.75">
      <c r="A140" t="str">
        <f>' 3. Master Data '!B95</f>
        <v>Jefferson IC #1124</v>
      </c>
      <c r="B140" s="345">
        <f>VLOOKUP(A140,'4. 2011 Fuel saved table'!$B$3:$E$123,3,FALSE)</f>
        <v>297.0854271356784</v>
      </c>
      <c r="C140" s="60">
        <f>VLOOKUP(A140,'6. 2012 Fuel saved table'!$B$3:$E$159,3,FALSE)</f>
        <v>1008.6348408710219</v>
      </c>
      <c r="D140" s="347">
        <f t="shared" si="4"/>
        <v>-2.395100360847993</v>
      </c>
      <c r="E140" s="341">
        <f>VLOOKUP(A140,' 3. Master Data '!$B$11:$FU$167,' 3. Master Data '!$CF$4,FALSE)</f>
        <v>8.901570247933885</v>
      </c>
      <c r="F140" s="341">
        <f>VLOOKUP(A140,' 3. Master Data '!$B$11:$FU$167,' 3. Master Data '!$FS$4,FALSE)</f>
        <v>8.225262172284644</v>
      </c>
      <c r="H140" s="337" t="s">
        <v>182</v>
      </c>
      <c r="I140" s="344">
        <v>0</v>
      </c>
      <c r="J140" s="344">
        <v>5.33701625582368</v>
      </c>
    </row>
    <row r="141" spans="1:10" ht="12.75">
      <c r="A141" t="str">
        <f>' 3. Master Data '!B85</f>
        <v>Jefferson IC #1134</v>
      </c>
      <c r="B141" s="345">
        <f>VLOOKUP(A141,'4. 2011 Fuel saved table'!$B$3:$E$123,3,FALSE)</f>
        <v>395.20938023450594</v>
      </c>
      <c r="C141" s="60">
        <f>VLOOKUP(A141,'6. 2012 Fuel saved table'!$B$3:$E$159,3,FALSE)</f>
        <v>1349.760703517588</v>
      </c>
      <c r="D141" s="347">
        <f t="shared" si="4"/>
        <v>-2.4153053318640323</v>
      </c>
      <c r="E141" s="341">
        <f>VLOOKUP(A141,' 3. Master Data '!$B$11:$FU$167,' 3. Master Data '!$CF$4,FALSE)</f>
        <v>8.46144667370644</v>
      </c>
      <c r="F141" s="341">
        <f>VLOOKUP(A141,' 3. Master Data '!$B$11:$FU$167,' 3. Master Data '!$FS$4,FALSE)</f>
        <v>8.86194991350785</v>
      </c>
      <c r="H141" s="337" t="s">
        <v>30</v>
      </c>
      <c r="I141" s="344">
        <v>0</v>
      </c>
      <c r="J141" s="344">
        <v>10.191935242653107</v>
      </c>
    </row>
    <row r="142" spans="1:10" ht="12.75">
      <c r="A142" t="str">
        <f>' 3. Master Data '!B94</f>
        <v>Jefferson IC #1125</v>
      </c>
      <c r="B142" s="345">
        <f>VLOOKUP(A142,'4. 2011 Fuel saved table'!$B$3:$E$123,3,FALSE)</f>
        <v>440.5012562814072</v>
      </c>
      <c r="C142" s="60">
        <f>VLOOKUP(A142,'6. 2012 Fuel saved table'!$B$3:$E$159,3,FALSE)</f>
        <v>1527.557370184255</v>
      </c>
      <c r="D142" s="347">
        <f t="shared" si="4"/>
        <v>-2.4677707461710376</v>
      </c>
      <c r="E142" s="341">
        <f>VLOOKUP(A142,' 3. Master Data '!$B$11:$FU$167,' 3. Master Data '!$CF$4,FALSE)</f>
        <v>9.299905033238367</v>
      </c>
      <c r="F142" s="341">
        <f>VLOOKUP(A142,' 3. Master Data '!$B$11:$FU$167,' 3. Master Data '!$FS$4,FALSE)</f>
        <v>9.106819158999054</v>
      </c>
      <c r="H142" s="337" t="s">
        <v>188</v>
      </c>
      <c r="I142" s="344">
        <v>0</v>
      </c>
      <c r="J142" s="344">
        <v>8.168095222693017</v>
      </c>
    </row>
    <row r="143" spans="1:10" ht="12.75">
      <c r="A143" t="str">
        <f>' 3. Master Data '!B91</f>
        <v>Jefferson IC #1128</v>
      </c>
      <c r="B143" s="345">
        <f>VLOOKUP(A143,'4. 2011 Fuel saved table'!$B$3:$E$123,3,FALSE)</f>
        <v>350.8957286432162</v>
      </c>
      <c r="C143" s="60">
        <f>VLOOKUP(A143,'6. 2012 Fuel saved table'!$B$3:$E$159,3,FALSE)</f>
        <v>1216.8831658291456</v>
      </c>
      <c r="D143" s="347">
        <f t="shared" si="4"/>
        <v>-2.4679338233451342</v>
      </c>
      <c r="E143" s="341">
        <f>VLOOKUP(A143,' 3. Master Data '!$B$11:$FU$167,' 3. Master Data '!$CF$4,FALSE)</f>
        <v>8.552246533127889</v>
      </c>
      <c r="F143" s="341">
        <f>VLOOKUP(A143,' 3. Master Data '!$B$11:$FU$167,' 3. Master Data '!$FS$4,FALSE)</f>
        <v>8.452204663876312</v>
      </c>
      <c r="H143" s="337" t="s">
        <v>181</v>
      </c>
      <c r="I143" s="344">
        <v>0</v>
      </c>
      <c r="J143" s="344">
        <v>9.469083716812747</v>
      </c>
    </row>
    <row r="144" spans="1:10" ht="12.75">
      <c r="A144" t="str">
        <f>' 3. Master Data '!B89</f>
        <v>Jefferson IC #1130</v>
      </c>
      <c r="B144" s="345">
        <f>VLOOKUP(A144,'4. 2011 Fuel saved table'!$B$3:$E$123,3,FALSE)</f>
        <v>320.98013400335014</v>
      </c>
      <c r="C144" s="60">
        <f>VLOOKUP(A144,'6. 2012 Fuel saved table'!$B$3:$E$159,3,FALSE)</f>
        <v>1305.3297487437185</v>
      </c>
      <c r="D144" s="347">
        <f t="shared" si="4"/>
        <v>-3.06669949464877</v>
      </c>
      <c r="E144" s="341">
        <f>VLOOKUP(A144,' 3. Master Data '!$B$11:$FU$167,' 3. Master Data '!$CF$4,FALSE)</f>
        <v>8.08885645414538</v>
      </c>
      <c r="F144" s="341">
        <f>VLOOKUP(A144,' 3. Master Data '!$B$11:$FU$167,' 3. Master Data '!$FS$4,FALSE)</f>
        <v>8.521158114593632</v>
      </c>
      <c r="H144" s="337" t="s">
        <v>164</v>
      </c>
      <c r="I144" s="344">
        <v>0</v>
      </c>
      <c r="J144" s="344">
        <v>7.444860943168077</v>
      </c>
    </row>
    <row r="145" spans="1:10" ht="12.75">
      <c r="A145" t="str">
        <f>' 3. Master Data '!B162</f>
        <v>Warren TB #1102</v>
      </c>
      <c r="B145" s="345">
        <f>VLOOKUP(A145,'4. 2011 Fuel saved table'!$B$3:$E$123,3,FALSE)</f>
        <v>65.46030303030307</v>
      </c>
      <c r="C145" s="60">
        <f>VLOOKUP(A145,'6. 2012 Fuel saved table'!$B$3:$E$159,3,FALSE)</f>
        <v>274.4263636363637</v>
      </c>
      <c r="D145" s="347">
        <f t="shared" si="4"/>
        <v>-3.192256236719917</v>
      </c>
      <c r="E145" s="341">
        <f>VLOOKUP(A145,' 3. Master Data '!$B$11:$FU$167,' 3. Master Data '!$CF$4,FALSE)</f>
        <v>8.658598179825606</v>
      </c>
      <c r="F145" s="341">
        <f>VLOOKUP(A145,' 3. Master Data '!$B$11:$FU$167,' 3. Master Data '!$FS$4,FALSE)</f>
        <v>7.928297984687142</v>
      </c>
      <c r="H145" s="337" t="s">
        <v>171</v>
      </c>
      <c r="I145" s="344">
        <v>0</v>
      </c>
      <c r="J145" s="344">
        <v>8.156966650608542</v>
      </c>
    </row>
    <row r="146" spans="1:10" ht="12.75">
      <c r="A146" t="str">
        <f>' 3. Master Data '!B154</f>
        <v>Pike TB #435</v>
      </c>
      <c r="B146" s="345">
        <f>VLOOKUP(A146,'4. 2011 Fuel saved table'!$B$3:$E$123,3,FALSE)</f>
        <v>134.73015873015873</v>
      </c>
      <c r="C146" s="60">
        <f>VLOOKUP(A146,'6. 2012 Fuel saved table'!$B$3:$E$159,3,FALSE)</f>
        <v>567.1798412698413</v>
      </c>
      <c r="D146" s="347">
        <f t="shared" si="4"/>
        <v>-3.209746701225259</v>
      </c>
      <c r="E146" s="341">
        <f>VLOOKUP(A146,' 3. Master Data '!$B$11:$FU$167,' 3. Master Data '!$CF$4,FALSE)</f>
        <v>9.092105263157896</v>
      </c>
      <c r="F146" s="341">
        <f>VLOOKUP(A146,' 3. Master Data '!$B$11:$FU$167,' 3. Master Data '!$FS$4,FALSE)</f>
        <v>9.131876144207832</v>
      </c>
      <c r="H146" s="337" t="s">
        <v>165</v>
      </c>
      <c r="I146" s="344">
        <v>0</v>
      </c>
      <c r="J146" s="344">
        <v>7.5538531278331815</v>
      </c>
    </row>
    <row r="147" spans="1:10" ht="12.75">
      <c r="A147" t="str">
        <f>' 3. Master Data '!B47</f>
        <v>Harlan Independent IC #11</v>
      </c>
      <c r="B147" s="345">
        <f>VLOOKUP(A147,'4. 2011 Fuel saved table'!$B$3:$E$123,3,FALSE)</f>
        <v>-68.44444444444446</v>
      </c>
      <c r="C147" s="60">
        <f>VLOOKUP(A147,'6. 2012 Fuel saved table'!$B$3:$E$159,3,FALSE)</f>
        <v>-307.8511111111113</v>
      </c>
      <c r="D147" s="347">
        <f t="shared" si="4"/>
        <v>-3.4978246753246776</v>
      </c>
      <c r="E147" s="341">
        <f>VLOOKUP(A147,' 3. Master Data '!$B$11:$FU$167,' 3. Master Data '!$CF$4,FALSE)</f>
        <v>7.6976744186046515</v>
      </c>
      <c r="F147" s="341">
        <f>VLOOKUP(A147,' 3. Master Data '!$B$11:$FU$167,' 3. Master Data '!$FS$4,FALSE)</f>
        <v>7.413029532384813</v>
      </c>
      <c r="H147" s="337" t="s">
        <v>173</v>
      </c>
      <c r="I147" s="344">
        <v>0</v>
      </c>
      <c r="J147" s="344">
        <v>8.419711592624582</v>
      </c>
    </row>
    <row r="148" spans="1:10" ht="12.75">
      <c r="A148" t="str">
        <f>' 3. Master Data '!B84</f>
        <v>Jefferson IC #1135</v>
      </c>
      <c r="B148" s="345">
        <f>VLOOKUP(A148,'4. 2011 Fuel saved table'!$B$3:$E$123,3,FALSE)</f>
        <v>227.3285427135678</v>
      </c>
      <c r="C148" s="60">
        <f>VLOOKUP(A148,'6. 2012 Fuel saved table'!$B$3:$E$159,3,FALSE)</f>
        <v>1100.840636515913</v>
      </c>
      <c r="D148" s="347">
        <f t="shared" si="4"/>
        <v>-3.8425095387294315</v>
      </c>
      <c r="E148" s="341">
        <f>VLOOKUP(A148,' 3. Master Data '!$B$11:$FU$167,' 3. Master Data '!$CF$4,FALSE)</f>
        <v>8.693125727356636</v>
      </c>
      <c r="F148" s="341">
        <f>VLOOKUP(A148,' 3. Master Data '!$B$11:$FU$167,' 3. Master Data '!$FS$4,FALSE)</f>
        <v>8.587687503485194</v>
      </c>
      <c r="H148" s="337" t="s">
        <v>166</v>
      </c>
      <c r="I148" s="344">
        <v>0</v>
      </c>
      <c r="J148" s="344">
        <v>7.555548589341693</v>
      </c>
    </row>
    <row r="149" spans="1:10" ht="12.75">
      <c r="A149" t="str">
        <f>' 3. Master Data '!B115</f>
        <v>Martin TB #1001</v>
      </c>
      <c r="B149" s="345">
        <f>VLOOKUP(A149,'4. 2011 Fuel saved table'!$B$3:$E$123,3,FALSE)</f>
        <v>307.2342857142862</v>
      </c>
      <c r="C149" s="60">
        <f>VLOOKUP(A149,'6. 2012 Fuel saved table'!$B$3:$E$159,3,FALSE)</f>
        <v>1842.8914285714272</v>
      </c>
      <c r="D149" s="347">
        <f t="shared" si="4"/>
        <v>-4.998326079678593</v>
      </c>
      <c r="E149" s="341">
        <f>VLOOKUP(A149,' 3. Master Data '!$B$11:$FU$167,' 3. Master Data '!$CF$4,FALSE)</f>
        <v>7.891490252486104</v>
      </c>
      <c r="F149" s="341">
        <f>VLOOKUP(A149,' 3. Master Data '!$B$11:$FU$167,' 3. Master Data '!$FS$4,FALSE)</f>
        <v>8.508914712814423</v>
      </c>
      <c r="H149" s="337" t="s">
        <v>167</v>
      </c>
      <c r="I149" s="344">
        <v>0</v>
      </c>
      <c r="J149" s="344">
        <v>7.945336577453364</v>
      </c>
    </row>
    <row r="150" spans="1:10" ht="12.75">
      <c r="A150" t="str">
        <f>' 3. Master Data '!B98</f>
        <v>Jefferson IC #1121</v>
      </c>
      <c r="B150" s="345">
        <f>VLOOKUP(A150,'4. 2011 Fuel saved table'!$B$3:$E$123,3,FALSE)</f>
        <v>409.13777219430494</v>
      </c>
      <c r="C150" s="60">
        <f>VLOOKUP(A150,'6. 2012 Fuel saved table'!$B$3:$E$159,3,FALSE)</f>
        <v>2530.9711055276393</v>
      </c>
      <c r="D150" s="347">
        <f t="shared" si="4"/>
        <v>-5.186109612792357</v>
      </c>
      <c r="E150" s="341">
        <f>VLOOKUP(A150,' 3. Master Data '!$B$11:$FU$167,' 3. Master Data '!$CF$4,FALSE)</f>
        <v>9.043359547027368</v>
      </c>
      <c r="F150" s="341">
        <f>VLOOKUP(A150,' 3. Master Data '!$B$11:$FU$167,' 3. Master Data '!$FS$4,FALSE)</f>
        <v>9.483725364804373</v>
      </c>
      <c r="H150" s="337" t="s">
        <v>174</v>
      </c>
      <c r="I150" s="344">
        <v>0</v>
      </c>
      <c r="J150" s="344">
        <v>8.296251953164635</v>
      </c>
    </row>
    <row r="151" spans="1:10" ht="12.75">
      <c r="A151" t="str">
        <f>' 3. Master Data '!B88</f>
        <v>Jefferson IC #1131</v>
      </c>
      <c r="B151" s="345">
        <f>VLOOKUP(A151,'4. 2011 Fuel saved table'!$B$3:$E$123,3,FALSE)</f>
        <v>187.18174204355103</v>
      </c>
      <c r="C151" s="60">
        <f>VLOOKUP(A151,'6. 2012 Fuel saved table'!$B$3:$E$159,3,FALSE)</f>
        <v>1218.0242881072027</v>
      </c>
      <c r="D151" s="347">
        <f t="shared" si="4"/>
        <v>-5.507174657151169</v>
      </c>
      <c r="E151" s="341">
        <f>VLOOKUP(A151,' 3. Master Data '!$B$11:$FU$167,' 3. Master Data '!$CF$4,FALSE)</f>
        <v>8.207187187187186</v>
      </c>
      <c r="F151" s="341">
        <f>VLOOKUP(A151,' 3. Master Data '!$B$11:$FU$167,' 3. Master Data '!$FS$4,FALSE)</f>
        <v>8.17585621113302</v>
      </c>
      <c r="H151" s="337" t="s">
        <v>163</v>
      </c>
      <c r="I151" s="344">
        <v>0</v>
      </c>
      <c r="J151" s="344">
        <v>7.637553832902671</v>
      </c>
    </row>
    <row r="152" spans="1:10" ht="12.75">
      <c r="A152" t="str">
        <f>' 3. Master Data '!B163</f>
        <v>Warren TB #1103</v>
      </c>
      <c r="B152" s="345">
        <f>VLOOKUP(A152,'4. 2011 Fuel saved table'!$B$3:$E$123,3,FALSE)</f>
        <v>22.761739130434762</v>
      </c>
      <c r="C152" s="60">
        <f>VLOOKUP(A152,'6. 2012 Fuel saved table'!$B$3:$E$159,3,FALSE)</f>
        <v>174.03086956521702</v>
      </c>
      <c r="D152" s="347">
        <f t="shared" si="4"/>
        <v>-6.645763294621017</v>
      </c>
      <c r="E152" s="341">
        <f>VLOOKUP(A152,' 3. Master Data '!$B$11:$FU$167,' 3. Master Data '!$CF$4,FALSE)</f>
        <v>7.4476914492955775</v>
      </c>
      <c r="F152" s="341">
        <f>VLOOKUP(A152,' 3. Master Data '!$B$11:$FU$167,' 3. Master Data '!$FS$4,FALSE)</f>
        <v>7.609729716950464</v>
      </c>
      <c r="H152" s="337" t="s">
        <v>161</v>
      </c>
      <c r="I152" s="344">
        <v>0</v>
      </c>
      <c r="J152" s="344">
        <v>8.10690457719162</v>
      </c>
    </row>
    <row r="153" spans="1:10" ht="12.75">
      <c r="A153" t="str">
        <f>' 3. Master Data '!B135</f>
        <v>Pike TB #415</v>
      </c>
      <c r="B153" s="345">
        <f>VLOOKUP(A153,'4. 2011 Fuel saved table'!$B$3:$E$123,3,FALSE)</f>
        <v>55.15650793650795</v>
      </c>
      <c r="C153" s="60">
        <f>VLOOKUP(A153,'6. 2012 Fuel saved table'!$B$3:$E$159,3,FALSE)</f>
        <v>463.1076190476192</v>
      </c>
      <c r="D153" s="347">
        <f t="shared" si="4"/>
        <v>-7.396246179702204</v>
      </c>
      <c r="E153" s="341">
        <f>VLOOKUP(A153,' 3. Master Data '!$B$11:$FU$167,' 3. Master Data '!$CF$4,FALSE)</f>
        <v>9.082559256886611</v>
      </c>
      <c r="F153" s="341">
        <f>VLOOKUP(A153,' 3. Master Data '!$B$11:$FU$167,' 3. Master Data '!$FS$4,FALSE)</f>
        <v>9.461863580206776</v>
      </c>
      <c r="H153" s="337" t="s">
        <v>28</v>
      </c>
      <c r="I153" s="344">
        <v>0</v>
      </c>
      <c r="J153" s="344">
        <v>10.657496809612097</v>
      </c>
    </row>
    <row r="154" spans="1:10" ht="12.75">
      <c r="A154" t="str">
        <f>' 3. Master Data '!B153</f>
        <v>Pike TB #434</v>
      </c>
      <c r="B154" s="345">
        <f>VLOOKUP(A154,'4. 2011 Fuel saved table'!$B$3:$E$123,3,FALSE)</f>
        <v>38.69047619047615</v>
      </c>
      <c r="C154" s="60">
        <f>VLOOKUP(A154,'6. 2012 Fuel saved table'!$B$3:$E$159,3,FALSE)</f>
        <v>338.6107936507939</v>
      </c>
      <c r="D154" s="347">
        <f t="shared" si="4"/>
        <v>-7.751786666666683</v>
      </c>
      <c r="E154" s="341">
        <f>VLOOKUP(A154,' 3. Master Data '!$B$11:$FU$167,' 3. Master Data '!$CF$4,FALSE)</f>
        <v>6.672706422018348</v>
      </c>
      <c r="F154" s="341">
        <f>VLOOKUP(A154,' 3. Master Data '!$B$11:$FU$167,' 3. Master Data '!$FS$4,FALSE)</f>
        <v>8.92572990005416</v>
      </c>
      <c r="H154" s="337" t="s">
        <v>176</v>
      </c>
      <c r="I154" s="344">
        <v>0</v>
      </c>
      <c r="J154" s="344">
        <v>8.945587763955247</v>
      </c>
    </row>
    <row r="155" spans="1:10" ht="12.75">
      <c r="A155" t="str">
        <f>' 3. Master Data '!B48</f>
        <v>Hart IC #64</v>
      </c>
      <c r="B155" s="345">
        <f>VLOOKUP(A155,'4. 2011 Fuel saved table'!$B$3:$E$123,3,FALSE)</f>
        <v>122.88785714285717</v>
      </c>
      <c r="C155" s="60">
        <f>VLOOKUP(A155,'6. 2012 Fuel saved table'!$B$3:$E$159,3,FALSE)</f>
        <v>1142.050454545455</v>
      </c>
      <c r="D155" s="347">
        <f t="shared" si="4"/>
        <v>-8.293436154703398</v>
      </c>
      <c r="E155" s="341">
        <f>VLOOKUP(A155,' 3. Master Data '!$B$11:$FU$167,' 3. Master Data '!$CF$4,FALSE)</f>
        <v>10.173090176536077</v>
      </c>
      <c r="F155" s="341">
        <f>VLOOKUP(A155,' 3. Master Data '!$B$11:$FU$167,' 3. Master Data '!$FS$4,FALSE)</f>
        <v>9.180143128828828</v>
      </c>
      <c r="H155" s="337" t="s">
        <v>178</v>
      </c>
      <c r="I155" s="344">
        <v>0</v>
      </c>
      <c r="J155" s="344">
        <v>8.552351446492036</v>
      </c>
    </row>
    <row r="156" spans="1:10" ht="12.75">
      <c r="A156" t="str">
        <f>' 3. Master Data '!B116</f>
        <v>McCreary IC #12</v>
      </c>
      <c r="B156" s="345">
        <f>VLOOKUP(A156,'4. 2011 Fuel saved table'!$B$3:$E$123,3,FALSE)</f>
        <v>-4.2595238095238415</v>
      </c>
      <c r="C156" s="60">
        <f>VLOOKUP(A156,'6. 2012 Fuel saved table'!$B$3:$E$159,3,FALSE)</f>
        <v>-184.47857142857174</v>
      </c>
      <c r="D156" s="347">
        <f t="shared" si="4"/>
        <v>-42.3096702068192</v>
      </c>
      <c r="E156" s="341">
        <f>VLOOKUP(A156,' 3. Master Data '!$B$11:$FU$167,' 3. Master Data '!$CF$4,FALSE)</f>
        <v>8.296514822848879</v>
      </c>
      <c r="F156" s="341">
        <f>VLOOKUP(A156,' 3. Master Data '!$B$11:$FU$167,' 3. Master Data '!$FS$4,FALSE)</f>
        <v>7.53052602047973</v>
      </c>
      <c r="H156" s="337" t="s">
        <v>179</v>
      </c>
      <c r="I156" s="344">
        <v>0</v>
      </c>
      <c r="J156" s="344">
        <v>8.818801629263401</v>
      </c>
    </row>
    <row r="157" spans="8:10" ht="12.75">
      <c r="H157" s="348" t="s">
        <v>331</v>
      </c>
      <c r="I157" s="349">
        <v>1099.8595489398372</v>
      </c>
      <c r="J157" s="349">
        <v>1310.8929845819396</v>
      </c>
    </row>
  </sheetData>
  <sheetProtection autoFilter="0" pivotTables="0"/>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Chandler</dc:creator>
  <cp:keywords/>
  <dc:description/>
  <cp:lastModifiedBy>Emily Chandler</cp:lastModifiedBy>
  <dcterms:created xsi:type="dcterms:W3CDTF">2012-04-30T14:01:59Z</dcterms:created>
  <dcterms:modified xsi:type="dcterms:W3CDTF">2013-04-26T21:17:01Z</dcterms:modified>
  <cp:category/>
  <cp:version/>
  <cp:contentType/>
  <cp:contentStatus/>
</cp:coreProperties>
</file>